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30" firstSheet="3" activeTab="7"/>
  </bookViews>
  <sheets>
    <sheet name="一般公共预算收入明细表" sheetId="4" r:id="rId1"/>
    <sheet name="一般公共预算支出功能分类明细表" sheetId="1" r:id="rId2"/>
    <sheet name="一般公共预算支出经济分类明细表" sheetId="7" r:id="rId3"/>
    <sheet name="政府性基金预算收入" sheetId="5" r:id="rId4"/>
    <sheet name="政府性基金预算支出功能分类明细表 " sheetId="11" r:id="rId5"/>
    <sheet name="政府性基金预算支出经济分类明细表" sheetId="8" r:id="rId6"/>
    <sheet name="国资预算收入 " sheetId="6" r:id="rId7"/>
    <sheet name="国资经营预算支出功能分类明细表" sheetId="9" r:id="rId8"/>
    <sheet name="国资经营预算支出经济分类明细表" sheetId="10" r:id="rId9"/>
  </sheets>
  <definedNames>
    <definedName name="_xlnm._FilterDatabase" localSheetId="1" hidden="1">一般公共预算支出功能分类明细表!$A$4:$E$459</definedName>
    <definedName name="_xlnm._FilterDatabase" localSheetId="2" hidden="1">一般公共预算支出经济分类明细表!$A$3:$H$70</definedName>
    <definedName name="_xlnm._FilterDatabase" localSheetId="3" hidden="1">政府性基金预算收入!$A$3:$H$27</definedName>
    <definedName name="_xlnm._FilterDatabase" localSheetId="5" hidden="1">政府性基金预算支出经济分类明细表!$A$3:$F$39</definedName>
    <definedName name="_xlnm._FilterDatabase" localSheetId="4" hidden="1">'政府性基金预算支出功能分类明细表 '!$A$3:$G$73</definedName>
    <definedName name="_xlnm.Print_Area" localSheetId="0">一般公共预算收入明细表!$A$1:$D$35</definedName>
    <definedName name="_xlnm.Print_Area" localSheetId="3">政府性基金预算收入!$A$1:$C$27</definedName>
    <definedName name="_xlnm.Print_Area" localSheetId="6">'国资预算收入 '!$A$1:$D$11</definedName>
    <definedName name="_xlnm._FilterDatabase" localSheetId="7" hidden="1">国资经营预算支出功能分类明细表!$A$4:$K$4</definedName>
    <definedName name="_xlnm._FilterDatabase" localSheetId="8" hidden="1">国资经营预算支出经济分类明细表!$A$3:$XEV$12</definedName>
  </definedNames>
  <calcPr calcId="144525"/>
</workbook>
</file>

<file path=xl/sharedStrings.xml><?xml version="1.0" encoding="utf-8"?>
<sst xmlns="http://schemas.openxmlformats.org/spreadsheetml/2006/main" count="783" uniqueCount="621">
  <si>
    <t>宁河区一般公共预算收入明细表</t>
  </si>
  <si>
    <t>表一</t>
  </si>
  <si>
    <t>单位:万元</t>
  </si>
  <si>
    <t>科           目</t>
  </si>
  <si>
    <t>2025年调整预算数</t>
  </si>
  <si>
    <t>2025年完成数</t>
  </si>
  <si>
    <t>2026年预算数</t>
  </si>
  <si>
    <t>一般公共预算收入</t>
  </si>
  <si>
    <t>（一）税收收入</t>
  </si>
  <si>
    <t xml:space="preserve">  1、增值税</t>
  </si>
  <si>
    <t xml:space="preserve">  2、企业所得税</t>
  </si>
  <si>
    <t xml:space="preserve">  3、个人所得税</t>
  </si>
  <si>
    <t xml:space="preserve">  4、资源税</t>
  </si>
  <si>
    <t xml:space="preserve">  5、城市维护建设税</t>
  </si>
  <si>
    <t xml:space="preserve">  6、房产税</t>
  </si>
  <si>
    <t xml:space="preserve">  7、印花税</t>
  </si>
  <si>
    <t xml:space="preserve">  8、城镇土地使用税</t>
  </si>
  <si>
    <t xml:space="preserve">  9、土地增值税</t>
  </si>
  <si>
    <t xml:space="preserve">  10、车船税</t>
  </si>
  <si>
    <t xml:space="preserve">  11、耕地占用税</t>
  </si>
  <si>
    <t xml:space="preserve">  12、契税</t>
  </si>
  <si>
    <t xml:space="preserve">  13、环境保护税</t>
  </si>
  <si>
    <t xml:space="preserve">  14、其他税收收入</t>
  </si>
  <si>
    <t>（二）非税收入</t>
  </si>
  <si>
    <t xml:space="preserve">  1、专项收入</t>
  </si>
  <si>
    <t xml:space="preserve">  2、行政事业性收费收入</t>
  </si>
  <si>
    <t xml:space="preserve">  3、罚没收入</t>
  </si>
  <si>
    <t xml:space="preserve">  4、国有资源（资产）有偿使用收入</t>
  </si>
  <si>
    <t xml:space="preserve">  5、捐赠收入</t>
  </si>
  <si>
    <t xml:space="preserve">  6、其他收入</t>
  </si>
  <si>
    <t>一般公共预算收入合计</t>
  </si>
  <si>
    <t xml:space="preserve">    加：市转移支付补助等收入</t>
  </si>
  <si>
    <t xml:space="preserve">        新增一般债券转贷收入</t>
  </si>
  <si>
    <t xml:space="preserve">        再融资一般债券转贷收入</t>
  </si>
  <si>
    <t xml:space="preserve">        上年结转收入</t>
  </si>
  <si>
    <t xml:space="preserve">        调入资金</t>
  </si>
  <si>
    <t xml:space="preserve">        动用预算稳定调节基金</t>
  </si>
  <si>
    <t xml:space="preserve">        动用预算周转金</t>
  </si>
  <si>
    <t>一般公共预算收入总计</t>
  </si>
  <si>
    <t xml:space="preserve">               宁河区一般公共预算支出功能分类明细表</t>
  </si>
  <si>
    <t>表二</t>
  </si>
  <si>
    <t>科目编码</t>
  </si>
  <si>
    <t>科目名称</t>
  </si>
  <si>
    <t>2025年实际执行数</t>
  </si>
  <si>
    <t xml:space="preserve">  一般公共服务支出</t>
  </si>
  <si>
    <t xml:space="preserve">    人大事务</t>
  </si>
  <si>
    <t xml:space="preserve">      行政运行</t>
  </si>
  <si>
    <t xml:space="preserve">      人大会议</t>
  </si>
  <si>
    <t xml:space="preserve">      代表工作</t>
  </si>
  <si>
    <t xml:space="preserve">      其他人大事务支出</t>
  </si>
  <si>
    <t xml:space="preserve">    政协事务</t>
  </si>
  <si>
    <t xml:space="preserve">    政府办公厅(室)及相关机构事务</t>
  </si>
  <si>
    <t xml:space="preserve">      机关服务</t>
  </si>
  <si>
    <t xml:space="preserve">      事业运行</t>
  </si>
  <si>
    <t xml:space="preserve">      其他政府办公厅(室)及相关机构事务支出</t>
  </si>
  <si>
    <t xml:space="preserve">    发展与改革事务</t>
  </si>
  <si>
    <t xml:space="preserve">      一般行政管理事务</t>
  </si>
  <si>
    <t xml:space="preserve">      物价管理</t>
  </si>
  <si>
    <t xml:space="preserve">    统计信息事务</t>
  </si>
  <si>
    <t xml:space="preserve">      专项统计业务</t>
  </si>
  <si>
    <t xml:space="preserve">    财政事务</t>
  </si>
  <si>
    <t xml:space="preserve">    税收事务</t>
  </si>
  <si>
    <t xml:space="preserve">      税收业务</t>
  </si>
  <si>
    <t xml:space="preserve">    审计事务</t>
  </si>
  <si>
    <t xml:space="preserve">      审计业务</t>
  </si>
  <si>
    <t xml:space="preserve">    海关事务</t>
  </si>
  <si>
    <t xml:space="preserve">      其他海关事务支出</t>
  </si>
  <si>
    <t xml:space="preserve">    纪检监察事务</t>
  </si>
  <si>
    <t xml:space="preserve">      其他纪检监察事务支出</t>
  </si>
  <si>
    <t xml:space="preserve">    商贸事务</t>
  </si>
  <si>
    <t xml:space="preserve">      招商引资</t>
  </si>
  <si>
    <t xml:space="preserve">      其他商贸事务支出</t>
  </si>
  <si>
    <t xml:space="preserve">    民族事务</t>
  </si>
  <si>
    <t xml:space="preserve">      民族工作专项</t>
  </si>
  <si>
    <t xml:space="preserve">    档案事务</t>
  </si>
  <si>
    <t xml:space="preserve">      档案馆</t>
  </si>
  <si>
    <t xml:space="preserve">    民主党派及工商联事务</t>
  </si>
  <si>
    <t xml:space="preserve">    群众团体事务</t>
  </si>
  <si>
    <t xml:space="preserve">      其他群众团体事务支出</t>
  </si>
  <si>
    <t xml:space="preserve">    党委办公厅(室)及相关机构事务</t>
  </si>
  <si>
    <t xml:space="preserve">      专项业务</t>
  </si>
  <si>
    <t xml:space="preserve">      其他党委办公厅(室)及相关机构事务支出</t>
  </si>
  <si>
    <t xml:space="preserve">    组织事务</t>
  </si>
  <si>
    <t xml:space="preserve">      其他组织事务支出</t>
  </si>
  <si>
    <t xml:space="preserve">    宣传事务</t>
  </si>
  <si>
    <t xml:space="preserve">      其他宣传事务支出</t>
  </si>
  <si>
    <t xml:space="preserve">    统战事务</t>
  </si>
  <si>
    <t xml:space="preserve">      华侨事务</t>
  </si>
  <si>
    <t xml:space="preserve">      其他统战事务支出</t>
  </si>
  <si>
    <t xml:space="preserve">    网信事务</t>
  </si>
  <si>
    <t xml:space="preserve">    市场监督管理事务</t>
  </si>
  <si>
    <t xml:space="preserve">      经营主体管理</t>
  </si>
  <si>
    <t xml:space="preserve">      质量基础</t>
  </si>
  <si>
    <t xml:space="preserve">      药品事务</t>
  </si>
  <si>
    <t xml:space="preserve">      质量安全监管</t>
  </si>
  <si>
    <t xml:space="preserve">      食品安全监管</t>
  </si>
  <si>
    <t xml:space="preserve">    社会工作事务</t>
  </si>
  <si>
    <t xml:space="preserve">    信访事务</t>
  </si>
  <si>
    <t xml:space="preserve">      信访业务</t>
  </si>
  <si>
    <t xml:space="preserve">    数据事务</t>
  </si>
  <si>
    <t xml:space="preserve">    其他一般公共服务支出</t>
  </si>
  <si>
    <t xml:space="preserve">      其他一般公共服务支出</t>
  </si>
  <si>
    <t xml:space="preserve">  国防支出</t>
  </si>
  <si>
    <t xml:space="preserve">    国防动员</t>
  </si>
  <si>
    <t xml:space="preserve">      兵役征集</t>
  </si>
  <si>
    <t xml:space="preserve">      人民防空</t>
  </si>
  <si>
    <t xml:space="preserve">      民兵</t>
  </si>
  <si>
    <t xml:space="preserve">  公共安全支出</t>
  </si>
  <si>
    <t xml:space="preserve">    公安</t>
  </si>
  <si>
    <t xml:space="preserve">      执法办案</t>
  </si>
  <si>
    <t xml:space="preserve">      其他公安支出</t>
  </si>
  <si>
    <t xml:space="preserve">    司法</t>
  </si>
  <si>
    <t xml:space="preserve">      基层司法业务</t>
  </si>
  <si>
    <t xml:space="preserve">    其他公共安全支出</t>
  </si>
  <si>
    <t xml:space="preserve">      其他公共安全支出</t>
  </si>
  <si>
    <t xml:space="preserve">  教育支出</t>
  </si>
  <si>
    <t xml:space="preserve">    教育管理事务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</si>
  <si>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</si>
  <si>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</si>
  <si>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</si>
  <si>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</si>
  <si>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</si>
  <si>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其他普通教育支出</t>
  </si>
  <si>
    <t xml:space="preserve">    职业教育</t>
  </si>
  <si>
    <t xml:space="preserve">      中等职业教育</t>
  </si>
  <si>
    <t xml:space="preserve">    成人教育</t>
  </si>
  <si>
    <t xml:space="preserve">      成人初等教育</t>
  </si>
  <si>
    <t xml:space="preserve">    特殊教育</t>
  </si>
  <si>
    <t xml:space="preserve">      特殊学校教育</t>
  </si>
  <si>
    <t xml:space="preserve">    进修及培训</t>
  </si>
  <si>
    <t xml:space="preserve">      干部教育</t>
  </si>
  <si>
    <t xml:space="preserve">      其他进修及培训</t>
  </si>
  <si>
    <t xml:space="preserve">    其他教育支出</t>
  </si>
  <si>
    <t xml:space="preserve">      其他教育支出</t>
  </si>
  <si>
    <t xml:space="preserve">  科学技术支出</t>
  </si>
  <si>
    <t xml:space="preserve">    科学技术管理事务</t>
  </si>
  <si>
    <t xml:space="preserve">    技术研究与开发</t>
  </si>
  <si>
    <t xml:space="preserve">      科技成果转化与扩散</t>
  </si>
  <si>
    <t xml:space="preserve">      其他技术研究与开发支出</t>
  </si>
  <si>
    <t xml:space="preserve">    科技条件与服务</t>
  </si>
  <si>
    <t xml:space="preserve">      技术创新服务体系</t>
  </si>
  <si>
    <t xml:space="preserve">    科学技术普及</t>
  </si>
  <si>
    <t xml:space="preserve">      机构运行</t>
  </si>
  <si>
    <t xml:space="preserve">    科技交流与合作</t>
  </si>
  <si>
    <t xml:space="preserve">      其他科技交流与合作支出</t>
  </si>
  <si>
    <t xml:space="preserve">    其他科学技术支出</t>
  </si>
  <si>
    <t xml:space="preserve">      科技奖励</t>
  </si>
  <si>
    <t xml:space="preserve">      其他科学技术支出</t>
  </si>
  <si>
    <t xml:space="preserve">  文化旅游体育与传媒支出</t>
  </si>
  <si>
    <t xml:space="preserve">    文化和旅游</t>
  </si>
  <si>
    <t xml:space="preserve">      图书馆</t>
  </si>
  <si>
    <t xml:space="preserve">      群众文化</t>
  </si>
  <si>
    <t xml:space="preserve">      文化和旅游市场管理</t>
  </si>
  <si>
    <t xml:space="preserve">      其他文化和旅游支出</t>
  </si>
  <si>
    <t xml:space="preserve">    体育</t>
  </si>
  <si>
    <t xml:space="preserve">      体育场馆</t>
  </si>
  <si>
    <t xml:space="preserve">      群众体育</t>
  </si>
  <si>
    <t xml:space="preserve">    广播电视</t>
  </si>
  <si>
    <t xml:space="preserve">      广播电视事务</t>
  </si>
  <si>
    <t xml:space="preserve">    其他文化旅游体育与传媒支出</t>
  </si>
  <si>
    <t xml:space="preserve">      其他文化旅游体育与传媒支出</t>
  </si>
  <si>
    <t xml:space="preserve">  社会保障和就业支出</t>
  </si>
  <si>
    <t xml:space="preserve">    人力资源和社会保障管理事务</t>
  </si>
  <si>
    <t xml:space="preserve">      劳动保障监察</t>
  </si>
  <si>
    <t xml:space="preserve">      社会保险经办机构</t>
  </si>
  <si>
    <t xml:space="preserve">      公共就业服务和职业技能鉴定机构</t>
  </si>
  <si>
    <t xml:space="preserve">      劳动人事争议调解仲裁</t>
  </si>
  <si>
    <t xml:space="preserve">      引进人才费用</t>
  </si>
  <si>
    <t xml:space="preserve">    民政管理事务</t>
  </si>
  <si>
    <t xml:space="preserve">      其他民政管理事务支出</t>
  </si>
  <si>
    <t xml:space="preserve">    行政事业单位养老支出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</si>
  <si>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</si>
  <si>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</si>
  <si>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</si>
  <si>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对机关事业单位职业年金的补助</t>
  </si>
  <si>
    <t xml:space="preserve">    就业补助</t>
  </si>
  <si>
    <t xml:space="preserve">      社会保险补贴</t>
  </si>
  <si>
    <t xml:space="preserve">      公益性岗位补贴</t>
  </si>
  <si>
    <t xml:space="preserve">      就业见习补贴</t>
  </si>
  <si>
    <t xml:space="preserve">      其他就业补助支出</t>
  </si>
  <si>
    <t xml:space="preserve">    抚恤</t>
  </si>
  <si>
    <t xml:space="preserve">      死亡抚恤</t>
  </si>
  <si>
    <t xml:space="preserve">      伤残抚恤</t>
  </si>
  <si>
    <t xml:space="preserve">      在乡复员、退伍军人生活补助</t>
  </si>
  <si>
    <t xml:space="preserve">      义务兵优待</t>
  </si>
  <si>
    <t xml:space="preserve">      农村籍退役士兵老年生活补助</t>
  </si>
  <si>
    <t xml:space="preserve">      光荣院</t>
  </si>
  <si>
    <t xml:space="preserve">      褒扬纪念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</si>
  <si>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</si>
  <si>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</si>
  <si>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</si>
  <si>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</si>
  <si>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</si>
  <si>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</si>
  <si>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</si>
  <si>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</si>
  <si>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</si>
  <si>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</si>
  <si>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</si>
  <si>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殡葬</t>
  </si>
  <si>
    <t xml:space="preserve">      社会福利事业单位</t>
  </si>
  <si>
    <t xml:space="preserve">      养老服务</t>
  </si>
  <si>
    <t xml:space="preserve">    残疾人事业</t>
  </si>
  <si>
    <t xml:space="preserve">      残疾人康复</t>
  </si>
  <si>
    <t xml:space="preserve">      残疾人就业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</si>
  <si>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</si>
  <si>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</si>
  <si>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</si>
  <si>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</si>
  <si>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</si>
  <si>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</si>
  <si>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</si>
  <si>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</si>
  <si>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</si>
  <si>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</si>
  <si>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</si>
  <si>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</si>
  <si>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其他生活救助</t>
  </si>
  <si>
    <t xml:space="preserve">      其他城市生活救助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</si>
  <si>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</si>
  <si>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</si>
  <si>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</si>
  <si>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</si>
  <si>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退役军人管理事务</t>
  </si>
  <si>
    <t xml:space="preserve">      拥军优属</t>
  </si>
  <si>
    <t xml:space="preserve">    其他退役军人事务管理支出</t>
  </si>
  <si>
    <t xml:space="preserve">  卫生健康支出</t>
  </si>
  <si>
    <t xml:space="preserve">    卫生健康管理事务</t>
  </si>
  <si>
    <t xml:space="preserve">      其他卫生健康管理事务支出</t>
  </si>
  <si>
    <t xml:space="preserve">    公立医院</t>
  </si>
  <si>
    <t xml:space="preserve">      综合医院</t>
  </si>
  <si>
    <t xml:space="preserve">      中医(民族)医院</t>
  </si>
  <si>
    <t xml:space="preserve">      精神病医院</t>
  </si>
  <si>
    <t xml:space="preserve">    基层医疗卫生机构</t>
  </si>
  <si>
    <t xml:space="preserve">      乡镇卫生院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</si>
  <si>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</si>
  <si>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</si>
  <si>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</si>
  <si>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</si>
  <si>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精神卫生机构</t>
  </si>
  <si>
    <t xml:space="preserve">      应急救治机构</t>
  </si>
  <si>
    <t xml:space="preserve">      采供血机构</t>
  </si>
  <si>
    <t xml:space="preserve">      基本公共卫生服务</t>
  </si>
  <si>
    <t xml:space="preserve">      重大公共卫生服务</t>
  </si>
  <si>
    <t xml:space="preserve">      突发公共卫生事件应急处置</t>
  </si>
  <si>
    <t xml:space="preserve">      其他公共卫生支出</t>
  </si>
  <si>
    <t xml:space="preserve">    计划生育事务</t>
  </si>
  <si>
    <t xml:space="preserve">      计划生育机构</t>
  </si>
  <si>
    <t xml:space="preserve">      计划生育服务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</si>
  <si>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</si>
  <si>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</si>
  <si>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</si>
  <si>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</si>
  <si>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</si>
  <si>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</si>
  <si>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财政对职工基本医疗保险基金的补助</t>
  </si>
  <si>
    <t xml:space="preserve">      财政对城乡居民基本医疗保险基金的补助</t>
  </si>
  <si>
    <t xml:space="preserve">    医疗救助</t>
  </si>
  <si>
    <t xml:space="preserve">      城乡医疗救助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</si>
  <si>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</si>
  <si>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</si>
  <si>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</si>
  <si>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  其他优抚对象医疗支出</t>
  </si>
  <si>
    <t xml:space="preserve">    医疗保障管理事务</t>
  </si>
  <si>
    <t xml:space="preserve">      其他医疗保障管理事务支出</t>
  </si>
  <si>
    <t xml:space="preserve">    托育服务</t>
  </si>
  <si>
    <t xml:space="preserve">      其他托育服务支出</t>
  </si>
  <si>
    <t xml:space="preserve">    其他卫生健康支出</t>
  </si>
  <si>
    <t xml:space="preserve">      其他卫生健康支出</t>
  </si>
  <si>
    <t xml:space="preserve">  节能环保支出</t>
  </si>
  <si>
    <t xml:space="preserve">    环境保护管理事务</t>
  </si>
  <si>
    <t xml:space="preserve">      生态环境国际合作及履约</t>
  </si>
  <si>
    <t xml:space="preserve">      生态环境保护行政许可</t>
  </si>
  <si>
    <t xml:space="preserve">      其他环境保护管理事务支出</t>
  </si>
  <si>
    <t xml:space="preserve">    环境监测与监察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</si>
  <si>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</si>
  <si>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</si>
  <si>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</si>
  <si>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</si>
  <si>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噪声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</si>
  <si>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</si>
  <si>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</si>
  <si>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</si>
  <si>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</si>
  <si>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自然保护地</t>
  </si>
  <si>
    <t xml:space="preserve">    污染减排</t>
  </si>
  <si>
    <t xml:space="preserve">      生态环境监测与信息</t>
  </si>
  <si>
    <t xml:space="preserve">      生态环境执法监察</t>
  </si>
  <si>
    <t xml:space="preserve">      其他污染减排支出</t>
  </si>
  <si>
    <t xml:space="preserve">    其他节能环保支出</t>
  </si>
  <si>
    <t xml:space="preserve">      其他节能环保支出</t>
  </si>
  <si>
    <t xml:space="preserve">  城乡社区支出</t>
  </si>
  <si>
    <t xml:space="preserve">    城乡社区管理事务</t>
  </si>
  <si>
    <t xml:space="preserve">      城管执法</t>
  </si>
  <si>
    <t xml:space="preserve">      工程建设管理</t>
  </si>
  <si>
    <t xml:space="preserve">      其他城乡社区管理事务支出</t>
  </si>
  <si>
    <t xml:space="preserve">    城乡社区规划与管理</t>
  </si>
  <si>
    <t xml:space="preserve">      城乡社区规划与管理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</si>
  <si>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</si>
  <si>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</si>
  <si>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</si>
  <si>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</t>
  </si>
  <si>
    <t xml:space="preserve">      城乡社区环境卫生</t>
  </si>
  <si>
    <t xml:space="preserve">    建设市场管理与监督</t>
  </si>
  <si>
    <t xml:space="preserve">      建设市场管理与监督</t>
  </si>
  <si>
    <t xml:space="preserve">    其他城乡社区支出</t>
  </si>
  <si>
    <t xml:space="preserve">      其他城乡社区支出</t>
  </si>
  <si>
    <t xml:space="preserve">  农林水支出</t>
  </si>
  <si>
    <t xml:space="preserve">    农业农村</t>
  </si>
  <si>
    <t xml:space="preserve">      科技转化与推广服务</t>
  </si>
  <si>
    <t xml:space="preserve">      病虫害控制</t>
  </si>
  <si>
    <t xml:space="preserve">      农产品质量安全</t>
  </si>
  <si>
    <t xml:space="preserve">      执法监管</t>
  </si>
  <si>
    <t xml:space="preserve">      防灾救灾</t>
  </si>
  <si>
    <t xml:space="preserve">      稳定农民收入补贴</t>
  </si>
  <si>
    <t xml:space="preserve">      农业生产发展</t>
  </si>
  <si>
    <t xml:space="preserve">      农村合作经济</t>
  </si>
  <si>
    <t xml:space="preserve">      农村社会事业</t>
  </si>
  <si>
    <t xml:space="preserve">      农业生态资源保护</t>
  </si>
  <si>
    <t xml:space="preserve">      乡村道路建设</t>
  </si>
  <si>
    <t xml:space="preserve">      渔业发展</t>
  </si>
  <si>
    <t xml:space="preserve">      对高校毕业生到基层任职补助</t>
  </si>
  <si>
    <t xml:space="preserve">      耕地建设与利用</t>
  </si>
  <si>
    <t xml:space="preserve">      其他农业农村支出</t>
  </si>
  <si>
    <t xml:space="preserve">    林业和草原</t>
  </si>
  <si>
    <t xml:space="preserve">      事业机构</t>
  </si>
  <si>
    <t xml:space="preserve">      森林资源培育</t>
  </si>
  <si>
    <t xml:space="preserve">      森林资源管理</t>
  </si>
  <si>
    <t xml:space="preserve">      湿地保护</t>
  </si>
  <si>
    <t xml:space="preserve">      执法与监督</t>
  </si>
  <si>
    <t xml:space="preserve">     林业草原防灾减灾</t>
  </si>
  <si>
    <t xml:space="preserve">      其他林业和草原支出</t>
  </si>
  <si>
    <t xml:space="preserve">    水利</t>
  </si>
  <si>
    <t xml:space="preserve">      水利行业业务管理</t>
  </si>
  <si>
    <t xml:space="preserve">      水利工程建设</t>
  </si>
  <si>
    <t xml:space="preserve">      水利工程运行与维护</t>
  </si>
  <si>
    <t xml:space="preserve">      水利前期工作</t>
  </si>
  <si>
    <t xml:space="preserve">      水土保持</t>
  </si>
  <si>
    <t xml:space="preserve">      水资源节约管理与保护</t>
  </si>
  <si>
    <t xml:space="preserve">      水质监测</t>
  </si>
  <si>
    <t xml:space="preserve">      防汛</t>
  </si>
  <si>
    <t xml:space="preserve">     农村水利</t>
  </si>
  <si>
    <t xml:space="preserve">      其他水利支出</t>
  </si>
  <si>
    <t xml:space="preserve">    巩固脱贫攻坚成果衔接乡村振兴</t>
  </si>
  <si>
    <t xml:space="preserve">      生产发展</t>
  </si>
  <si>
    <t xml:space="preserve">    农村综合改革</t>
  </si>
  <si>
    <t xml:space="preserve">   对村级公益事业建设的补助</t>
  </si>
  <si>
    <t xml:space="preserve">      对村民委员会和村党支部的补助</t>
  </si>
  <si>
    <t xml:space="preserve">    普惠金融发展支出</t>
  </si>
  <si>
    <t xml:space="preserve">      农业保险保费补贴</t>
  </si>
  <si>
    <t xml:space="preserve">      创业担保贷款贴息及奖补</t>
  </si>
  <si>
    <t xml:space="preserve">    其他农林水支出</t>
  </si>
  <si>
    <t xml:space="preserve">      其他农林水支出</t>
  </si>
  <si>
    <t xml:space="preserve">  交通运输支出</t>
  </si>
  <si>
    <t xml:space="preserve">    公路水路运输</t>
  </si>
  <si>
    <t xml:space="preserve">      公路建设</t>
  </si>
  <si>
    <t xml:space="preserve">      公路养护</t>
  </si>
  <si>
    <t xml:space="preserve">     交通运输信息化建设</t>
  </si>
  <si>
    <t xml:space="preserve">      公路运输管理</t>
  </si>
  <si>
    <t xml:space="preserve">    铁路运输</t>
  </si>
  <si>
    <t xml:space="preserve">      其他铁路运输支出</t>
  </si>
  <si>
    <t xml:space="preserve">    其他交通运输支出</t>
  </si>
  <si>
    <t xml:space="preserve">      公共交通运营补助</t>
  </si>
  <si>
    <t xml:space="preserve">      其他交通运输支出</t>
  </si>
  <si>
    <t xml:space="preserve">  资源勘探工业信息等支出</t>
  </si>
  <si>
    <t xml:space="preserve">   制造业</t>
  </si>
  <si>
    <t xml:space="preserve">   其他制造业支出</t>
  </si>
  <si>
    <t xml:space="preserve">    国有资产监管</t>
  </si>
  <si>
    <t xml:space="preserve">       其他国有资产监管支出</t>
  </si>
  <si>
    <t xml:space="preserve">    支持中小企业发展和管理支出</t>
  </si>
  <si>
    <t xml:space="preserve">      中小企业发展专项</t>
  </si>
  <si>
    <t xml:space="preserve">      其他支持中小企业发展和管理支出</t>
  </si>
  <si>
    <t xml:space="preserve">    其他资源勘探工业信息等支出</t>
  </si>
  <si>
    <t xml:space="preserve">      技术改造支出</t>
  </si>
  <si>
    <t xml:space="preserve">  商业服务业等支出</t>
  </si>
  <si>
    <t xml:space="preserve">    商业流通事务</t>
  </si>
  <si>
    <t xml:space="preserve">      其他商业流通事务支出</t>
  </si>
  <si>
    <t xml:space="preserve">    其他商业服务业等支出</t>
  </si>
  <si>
    <t xml:space="preserve">      其他商业服务业等支出</t>
  </si>
  <si>
    <t xml:space="preserve">  援助其他地区支出</t>
  </si>
  <si>
    <t xml:space="preserve">  自然资源海洋气象等支出</t>
  </si>
  <si>
    <t xml:space="preserve">    自然资源事务</t>
  </si>
  <si>
    <t xml:space="preserve">      自然资源规划及管理</t>
  </si>
  <si>
    <t xml:space="preserve">      自然资源利用与保护</t>
  </si>
  <si>
    <t xml:space="preserve">      自然资源行业业务管理</t>
  </si>
  <si>
    <t xml:space="preserve">      自然资源调查与确权登记</t>
  </si>
  <si>
    <t xml:space="preserve">      土地资源储备支出</t>
  </si>
  <si>
    <t xml:space="preserve">      基础测绘与地理信息监管</t>
  </si>
  <si>
    <t xml:space="preserve">    气象事务</t>
  </si>
  <si>
    <t xml:space="preserve">      气象事业机构</t>
  </si>
  <si>
    <t xml:space="preserve">      气象服务</t>
  </si>
  <si>
    <t xml:space="preserve">  住房保障支出</t>
  </si>
  <si>
    <t xml:space="preserve">    保障性安居工程支出</t>
  </si>
  <si>
    <t xml:space="preserve">      棚户区改造</t>
  </si>
  <si>
    <t xml:space="preserve">      农村危房改造</t>
  </si>
  <si>
    <t xml:space="preserve">      老旧小区改造</t>
  </si>
  <si>
    <t xml:space="preserve">    住房改革支出</t>
  </si>
  <si>
    <t xml:space="preserve">      住房公积金</t>
  </si>
  <si>
    <t xml:space="preserve">      购房补贴</t>
  </si>
  <si>
    <t xml:space="preserve">  粮油物资储备支出</t>
  </si>
  <si>
    <t xml:space="preserve">    粮油物资事务</t>
  </si>
  <si>
    <t xml:space="preserve">      粮食风险基金</t>
  </si>
  <si>
    <t xml:space="preserve">      其他粮油物资事务支出</t>
  </si>
  <si>
    <t xml:space="preserve">  灾害防治及应急管理支出</t>
  </si>
  <si>
    <t xml:space="preserve">    应急管理事务</t>
  </si>
  <si>
    <t xml:space="preserve">      灾害风险防治</t>
  </si>
  <si>
    <t xml:space="preserve">      安全监管</t>
  </si>
  <si>
    <t xml:space="preserve">    消防救援事务</t>
  </si>
  <si>
    <t xml:space="preserve">      其他消防救援事务支出</t>
  </si>
  <si>
    <t xml:space="preserve">    自然灾害救灾及恢复重建支出</t>
  </si>
  <si>
    <t xml:space="preserve">      自然灾害救灾补助</t>
  </si>
  <si>
    <t xml:space="preserve">      自然灾害灾后重建补助</t>
  </si>
  <si>
    <t xml:space="preserve">  预备费</t>
  </si>
  <si>
    <t xml:space="preserve">  其他支出</t>
  </si>
  <si>
    <t xml:space="preserve">    年初预留</t>
  </si>
  <si>
    <t xml:space="preserve">   其他支出</t>
  </si>
  <si>
    <t xml:space="preserve">    其他支出</t>
  </si>
  <si>
    <t xml:space="preserve">  债务付息支出</t>
  </si>
  <si>
    <t xml:space="preserve">    地方政府一般债务付息支出</t>
  </si>
  <si>
    <t xml:space="preserve">      地方政府一般债券付息支出</t>
  </si>
  <si>
    <t xml:space="preserve">  债务发行费用支出</t>
  </si>
  <si>
    <t xml:space="preserve">    地方政府一般债务发行费用支出</t>
  </si>
  <si>
    <t xml:space="preserve">      地方政府一般债务发行费用支出</t>
  </si>
  <si>
    <t xml:space="preserve">             一般公共预算支出</t>
  </si>
  <si>
    <t>加：一般债券还本支出</t>
  </si>
  <si>
    <t xml:space="preserve">   再融资债券还本支出</t>
  </si>
  <si>
    <t xml:space="preserve">   上解支出</t>
  </si>
  <si>
    <t xml:space="preserve">  安排预算稳定调节资金</t>
  </si>
  <si>
    <t xml:space="preserve">  调出资金</t>
  </si>
  <si>
    <t>一般公共预算总支出</t>
  </si>
  <si>
    <t>一般公共预算总收入</t>
  </si>
  <si>
    <t>一般公共预算年终结余</t>
  </si>
  <si>
    <t>宁河区一般公共预算支出经济分类明细表</t>
  </si>
  <si>
    <t>表三</t>
  </si>
  <si>
    <t>一般公共预算支出经济分类合计</t>
  </si>
  <si>
    <t xml:space="preserve">  机关工资福利支出</t>
  </si>
  <si>
    <t xml:space="preserve">    工资奖金津补贴</t>
  </si>
  <si>
    <t xml:space="preserve">    社会保障缴费</t>
  </si>
  <si>
    <t xml:space="preserve">    住房公积金</t>
  </si>
  <si>
    <t xml:space="preserve">    其他工资福利支出</t>
  </si>
  <si>
    <t xml:space="preserve">  机关商品和服务支出</t>
  </si>
  <si>
    <t xml:space="preserve">    办公经费</t>
  </si>
  <si>
    <t xml:space="preserve">    会议费</t>
  </si>
  <si>
    <t xml:space="preserve">    培训费</t>
  </si>
  <si>
    <t xml:space="preserve">    专用材料购置费</t>
  </si>
  <si>
    <t xml:space="preserve">    委托业务费</t>
  </si>
  <si>
    <t xml:space="preserve">    公务接待费</t>
  </si>
  <si>
    <t xml:space="preserve">    因公出国(境)费用</t>
  </si>
  <si>
    <t xml:space="preserve">    公务用车运行维护费</t>
  </si>
  <si>
    <t xml:space="preserve">    维修(护)费</t>
  </si>
  <si>
    <t xml:space="preserve">    其他商品和服务支出</t>
  </si>
  <si>
    <t xml:space="preserve">  机关资本性支出</t>
  </si>
  <si>
    <t xml:space="preserve">    房屋建筑物购建</t>
  </si>
  <si>
    <t xml:space="preserve">    基础设施建设</t>
  </si>
  <si>
    <t xml:space="preserve">    公务用车购置</t>
  </si>
  <si>
    <t xml:space="preserve">    土地征迁补偿和安置支出</t>
  </si>
  <si>
    <t xml:space="preserve">    设备购置</t>
  </si>
  <si>
    <t xml:space="preserve">    大型修缮</t>
  </si>
  <si>
    <t xml:space="preserve">    其他资本性支出</t>
  </si>
  <si>
    <t xml:space="preserve">  机关资本性支出(基本建设)</t>
  </si>
  <si>
    <t xml:space="preserve">  对事业单位经常性补助</t>
  </si>
  <si>
    <t xml:space="preserve">    工资福利支出</t>
  </si>
  <si>
    <t xml:space="preserve">    商品和服务支出</t>
  </si>
  <si>
    <t xml:space="preserve">    其他对事业单位补助</t>
  </si>
  <si>
    <t xml:space="preserve">  对事业单位资本性补助</t>
  </si>
  <si>
    <t xml:space="preserve">    资本性支出</t>
  </si>
  <si>
    <t xml:space="preserve">    资本性支出(基本建设)</t>
  </si>
  <si>
    <t xml:space="preserve">  对企业补助</t>
  </si>
  <si>
    <t xml:space="preserve">    费用补贴</t>
  </si>
  <si>
    <t xml:space="preserve">    利息补贴</t>
  </si>
  <si>
    <t xml:space="preserve">    其他对企业补助</t>
  </si>
  <si>
    <t xml:space="preserve">  对企业资本性支出</t>
  </si>
  <si>
    <t xml:space="preserve">    资本金注入</t>
  </si>
  <si>
    <t xml:space="preserve">    其他对企业资本性支出</t>
  </si>
  <si>
    <t xml:space="preserve">  对个人和家庭的补助</t>
  </si>
  <si>
    <t xml:space="preserve">    社会福利和救助</t>
  </si>
  <si>
    <t xml:space="preserve">    助学金</t>
  </si>
  <si>
    <t xml:space="preserve">    个人农业生产补贴</t>
  </si>
  <si>
    <t xml:space="preserve">    离退休费</t>
  </si>
  <si>
    <t xml:space="preserve">    其他对个人和家庭的补助</t>
  </si>
  <si>
    <t xml:space="preserve">  对社会保障基金补助</t>
  </si>
  <si>
    <t xml:space="preserve">    对社会保险基金补助</t>
  </si>
  <si>
    <t xml:space="preserve">    对机关事业单位职业年金的补助</t>
  </si>
  <si>
    <t xml:space="preserve">  债务利息及费用支出</t>
  </si>
  <si>
    <t xml:space="preserve">    国内债务付息</t>
  </si>
  <si>
    <t xml:space="preserve">    国内债务发行费用</t>
  </si>
  <si>
    <t xml:space="preserve"> 债务还本支出</t>
  </si>
  <si>
    <t xml:space="preserve">  国内债务还本</t>
  </si>
  <si>
    <t xml:space="preserve"> 转移性支出</t>
  </si>
  <si>
    <t xml:space="preserve"> 上下级政府间转移性支出</t>
  </si>
  <si>
    <t>预备费及预留</t>
  </si>
  <si>
    <t xml:space="preserve">   预留</t>
  </si>
  <si>
    <t xml:space="preserve">   宁河区政府性基金预算收入明细表</t>
  </si>
  <si>
    <t>表四</t>
  </si>
  <si>
    <t>单位：万元</t>
  </si>
  <si>
    <t xml:space="preserve">  2026年预算数</t>
  </si>
  <si>
    <t>政府性基金预算收入合计</t>
  </si>
  <si>
    <t>非税收入</t>
  </si>
  <si>
    <t>政府性基金收入</t>
  </si>
  <si>
    <t xml:space="preserve">  国有土地收益基金收入</t>
  </si>
  <si>
    <t xml:space="preserve">  农业土地开发资金收入</t>
  </si>
  <si>
    <t xml:space="preserve">  国有土地使用权出让收入</t>
  </si>
  <si>
    <t xml:space="preserve">  补缴的土地价款</t>
  </si>
  <si>
    <t xml:space="preserve">  划拨土地收入</t>
  </si>
  <si>
    <t xml:space="preserve">  土地出让政府净收益</t>
  </si>
  <si>
    <t xml:space="preserve">  土地收购整理成本</t>
  </si>
  <si>
    <t xml:space="preserve">  缴纳新增建设用地土地有偿使用费</t>
  </si>
  <si>
    <t xml:space="preserve">  其他土地出让收入</t>
  </si>
  <si>
    <t xml:space="preserve">  城市基础设施配套费收入</t>
  </si>
  <si>
    <t xml:space="preserve">  污水处理费收入</t>
  </si>
  <si>
    <t>专项债券对应项目专项收入</t>
  </si>
  <si>
    <t xml:space="preserve">  国有土地使用权出让金专项债务对应项目专项</t>
  </si>
  <si>
    <t xml:space="preserve">  其他政府性基金专项债务对应项目专项收入</t>
  </si>
  <si>
    <t xml:space="preserve">  加：市转移支付补助等收入</t>
  </si>
  <si>
    <t xml:space="preserve">      新增专项债券转贷收入</t>
  </si>
  <si>
    <t xml:space="preserve">      再融资专项债券转贷收入</t>
  </si>
  <si>
    <t xml:space="preserve">      上年结余收入</t>
  </si>
  <si>
    <t xml:space="preserve">      调入资金</t>
  </si>
  <si>
    <t>政府性基金收入总计</t>
  </si>
  <si>
    <t xml:space="preserve">  宁河区政府性基金预算支出功能分类明细表</t>
  </si>
  <si>
    <t>表五</t>
  </si>
  <si>
    <t xml:space="preserve">                                                                                 单位：万元</t>
  </si>
  <si>
    <t xml:space="preserve">   科目编码</t>
  </si>
  <si>
    <t xml:space="preserve"> 卫生健康支出</t>
  </si>
  <si>
    <t xml:space="preserve">  超长期特别国债安排的支出</t>
  </si>
  <si>
    <t xml:space="preserve">   其他卫生健康支出</t>
  </si>
  <si>
    <t xml:space="preserve">    国有土地使用权出让收入安排的支出</t>
  </si>
  <si>
    <t xml:space="preserve">      征地和拆迁补偿支出</t>
  </si>
  <si>
    <t xml:space="preserve">    土地开发支出</t>
  </si>
  <si>
    <t xml:space="preserve">      城市建设支出</t>
  </si>
  <si>
    <t xml:space="preserve">      农村基础设施建设支出</t>
  </si>
  <si>
    <t xml:space="preserve">      土地出让业务支出</t>
  </si>
  <si>
    <t xml:space="preserve">      棚户区改造支出</t>
  </si>
  <si>
    <t xml:space="preserve">      农业生产发展支出</t>
  </si>
  <si>
    <t xml:space="preserve">      农村社会事业支出</t>
  </si>
  <si>
    <t xml:space="preserve">      农业农村生态环境支出</t>
  </si>
  <si>
    <t xml:space="preserve">    国有土地收益基金安排的支出</t>
  </si>
  <si>
    <t xml:space="preserve">      土地开发支出</t>
  </si>
  <si>
    <t xml:space="preserve">    城市基础设施配套费安排的支出</t>
  </si>
  <si>
    <t xml:space="preserve">      城市公共设施</t>
  </si>
  <si>
    <t xml:space="preserve">      其他城市基础设施配套费安排的支出</t>
  </si>
  <si>
    <t xml:space="preserve">   棚户区改造专项债券收入安排的支出</t>
  </si>
  <si>
    <t xml:space="preserve">    超长期特别国债安排的支出</t>
  </si>
  <si>
    <t xml:space="preserve">      城乡社区公共设施</t>
  </si>
  <si>
    <t xml:space="preserve">    大中型水库移民后期扶持基金支出</t>
  </si>
  <si>
    <t xml:space="preserve">     移民补助</t>
  </si>
  <si>
    <t xml:space="preserve">   超长期特别国债安排的支出</t>
  </si>
  <si>
    <t xml:space="preserve">    制造业</t>
  </si>
  <si>
    <t xml:space="preserve"> 粮油物资储备支出</t>
  </si>
  <si>
    <t xml:space="preserve">   设施建设</t>
  </si>
  <si>
    <t xml:space="preserve"> 灾害防治及应急管理支出</t>
  </si>
  <si>
    <t xml:space="preserve">   用超长期特别国债收入安排的支出</t>
  </si>
  <si>
    <t xml:space="preserve">     自然灾害恢复重建支出</t>
  </si>
  <si>
    <t xml:space="preserve">    其他政府性基金及对应专项债务收入安排的支出</t>
  </si>
  <si>
    <t xml:space="preserve">      其他政府性基金安排的支出</t>
  </si>
  <si>
    <t xml:space="preserve">      其他地方自行试点项目收益专项债券收入安排的支出</t>
  </si>
  <si>
    <t xml:space="preserve">      其他政府性基金债务收入安排的支出</t>
  </si>
  <si>
    <t xml:space="preserve">    彩票公益金安排的支出</t>
  </si>
  <si>
    <t xml:space="preserve">      用于社会福利的彩票公益金支出</t>
  </si>
  <si>
    <t xml:space="preserve">      用于体育事业的彩票公益金支出</t>
  </si>
  <si>
    <t xml:space="preserve">      用于残疾人事业的彩票公益金支出</t>
  </si>
  <si>
    <t xml:space="preserve">      用于文化事业的彩票公益金支出</t>
  </si>
  <si>
    <t xml:space="preserve">      用于其他社会公益事业的彩票公益金支出</t>
  </si>
  <si>
    <t xml:space="preserve">     超长期特别国债安排的其他支出</t>
  </si>
  <si>
    <t xml:space="preserve">       其他支出</t>
  </si>
  <si>
    <t xml:space="preserve">    地方政府专项债务付息支出</t>
  </si>
  <si>
    <t xml:space="preserve">      国有土地使用权出让金债务付息支出</t>
  </si>
  <si>
    <t xml:space="preserve">      土地储备专项债券付息支出</t>
  </si>
  <si>
    <t xml:space="preserve">      棚户区改造专项债券付息支出</t>
  </si>
  <si>
    <t xml:space="preserve">      其他地方自行试点项目收益专项债券付息支出</t>
  </si>
  <si>
    <t xml:space="preserve">      其他政府性基金债务付息支出</t>
  </si>
  <si>
    <t xml:space="preserve">    地方政府专项债务发行费用支出</t>
  </si>
  <si>
    <t xml:space="preserve">      国有土地使用权出让金债务发行费用支出</t>
  </si>
  <si>
    <t xml:space="preserve">      土地储备专项债券发行费用支出</t>
  </si>
  <si>
    <t xml:space="preserve">      棚户区改造专项债券发行费用支出</t>
  </si>
  <si>
    <t xml:space="preserve">      其他地方自行试点项目收益专项债券发行费用支出</t>
  </si>
  <si>
    <t xml:space="preserve">      其他政府性基金债务发行费用支出</t>
  </si>
  <si>
    <t>政府性基金预算支出合计</t>
  </si>
  <si>
    <t>加：上解支出</t>
  </si>
  <si>
    <t xml:space="preserve">  专项债务还本支出</t>
  </si>
  <si>
    <t>再融资专项债务还本支出</t>
  </si>
  <si>
    <t xml:space="preserve">  政府性基金预算总支出</t>
  </si>
  <si>
    <t xml:space="preserve">  政府性基金预算总收入</t>
  </si>
  <si>
    <t xml:space="preserve">  政府性基金预算结余</t>
  </si>
  <si>
    <t>宁河区政府性基金预算支出经济分类明细表</t>
  </si>
  <si>
    <t>表六</t>
  </si>
  <si>
    <t xml:space="preserve">       单位：万元</t>
  </si>
  <si>
    <t xml:space="preserve"> 政府性基金支出经济分类合计</t>
  </si>
  <si>
    <t xml:space="preserve">    维修（护）费</t>
  </si>
  <si>
    <t xml:space="preserve">    对事业单位经常性补助</t>
  </si>
  <si>
    <t>宁河区国有资本经营预算收入明细表</t>
  </si>
  <si>
    <t>表七</t>
  </si>
  <si>
    <t>预 算 科 目</t>
  </si>
  <si>
    <t>国有资本经营预算收入合计</t>
  </si>
  <si>
    <t>一、利润收入</t>
  </si>
  <si>
    <t>投资服务企业利润收入</t>
  </si>
  <si>
    <t>建筑施工企业利润收入</t>
  </si>
  <si>
    <t xml:space="preserve">     加：市级补助收入</t>
  </si>
  <si>
    <t xml:space="preserve">         上年结余收入</t>
  </si>
  <si>
    <t>国有资本经营预算收入总计</t>
  </si>
  <si>
    <t xml:space="preserve">               宁河区国有资本经营预算支出功能分类明细表</t>
  </si>
  <si>
    <t>表八</t>
  </si>
  <si>
    <t xml:space="preserve">      单位：万元</t>
  </si>
  <si>
    <t xml:space="preserve">  国有资本经营预算支出</t>
  </si>
  <si>
    <t xml:space="preserve">    解决历史遗留问题及改革成本支出</t>
  </si>
  <si>
    <t xml:space="preserve">      国有企业退休人员社会化管理补助支出</t>
  </si>
  <si>
    <t xml:space="preserve">      其他解决历史遗留问题及改革成本支出</t>
  </si>
  <si>
    <t xml:space="preserve">    国有企业资本金注入</t>
  </si>
  <si>
    <t xml:space="preserve">      国有经济结构调整支出</t>
  </si>
  <si>
    <t xml:space="preserve">      支持科技进步支出</t>
  </si>
  <si>
    <t xml:space="preserve">    其他国有资本经营预算支出</t>
  </si>
  <si>
    <t xml:space="preserve">      其他国有资本经营预算支出</t>
  </si>
  <si>
    <t xml:space="preserve">  国有资本经营支出合计</t>
  </si>
  <si>
    <t xml:space="preserve">  上解支出</t>
  </si>
  <si>
    <t>国有资本经营预算总支出</t>
  </si>
  <si>
    <t xml:space="preserve">      国有资本经营预算总收入</t>
  </si>
  <si>
    <t>国有资本经营预算结余</t>
  </si>
  <si>
    <t xml:space="preserve">    宁河区国有资本经营预算支出经济分类明细表</t>
  </si>
  <si>
    <t>表九</t>
  </si>
  <si>
    <t xml:space="preserve">         单位：万元</t>
  </si>
  <si>
    <t>国有资本经营预算支出经济分类合计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</si>
</sst>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_ "/>
  </numFmts>
  <fonts count="3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8"/>
      <name val="宋体"/>
      <charset val="134"/>
    </font>
    <font>
      <sz val="18"/>
      <name val="方正小标宋_GBK"/>
      <charset val="134"/>
    </font>
    <font>
      <sz val="12"/>
      <name val="宋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color indexed="0"/>
      <name val="仿宋_GB2312"/>
      <charset val="134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color indexed="8"/>
      <name val="Arial"/>
      <charset val="0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2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30" fillId="11" borderId="6" applyNumberFormat="0" applyAlignment="0" applyProtection="0">
      <alignment vertical="center"/>
    </xf>
    <xf numFmtId="0" fontId="26" fillId="22" borderId="1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6" fillId="0" borderId="0"/>
    <xf numFmtId="0" fontId="5" fillId="0" borderId="0"/>
  </cellStyleXfs>
  <cellXfs count="1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right" vertical="center"/>
    </xf>
    <xf numFmtId="176" fontId="0" fillId="0" borderId="0" xfId="0" applyNumberForma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176" fontId="2" fillId="0" borderId="0" xfId="0" applyNumberFormat="1" applyFont="1" applyAlignment="1">
      <alignment horizontal="right" vertical="center"/>
    </xf>
    <xf numFmtId="176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right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0" xfId="51" applyFont="1" applyAlignment="1">
      <alignment horizontal="center"/>
    </xf>
    <xf numFmtId="0" fontId="4" fillId="0" borderId="0" xfId="51" applyFont="1" applyAlignment="1">
      <alignment horizontal="right"/>
    </xf>
    <xf numFmtId="0" fontId="4" fillId="0" borderId="0" xfId="51" applyFont="1" applyAlignment="1"/>
    <xf numFmtId="0" fontId="2" fillId="0" borderId="1" xfId="0" applyFont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right"/>
    </xf>
    <xf numFmtId="0" fontId="3" fillId="0" borderId="0" xfId="54" applyFont="1" applyAlignment="1">
      <alignment horizontal="center"/>
    </xf>
    <xf numFmtId="0" fontId="3" fillId="0" borderId="0" xfId="54" applyFont="1" applyAlignment="1">
      <alignment horizontal="right"/>
    </xf>
    <xf numFmtId="0" fontId="6" fillId="0" borderId="0" xfId="20" applyFont="1" applyFill="1" applyAlignment="1">
      <alignment wrapText="1"/>
    </xf>
    <xf numFmtId="0" fontId="6" fillId="0" borderId="0" xfId="20" applyFont="1" applyFill="1" applyAlignment="1">
      <alignment horizontal="right" wrapText="1"/>
    </xf>
    <xf numFmtId="0" fontId="6" fillId="0" borderId="1" xfId="53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right" vertical="center" wrapText="1"/>
    </xf>
    <xf numFmtId="177" fontId="6" fillId="0" borderId="1" xfId="51" applyNumberFormat="1" applyFont="1" applyFill="1" applyBorder="1" applyAlignment="1">
      <alignment horizontal="right" vertical="center" wrapText="1"/>
    </xf>
    <xf numFmtId="0" fontId="7" fillId="0" borderId="1" xfId="54" applyFont="1" applyBorder="1" applyAlignment="1">
      <alignment horizontal="left" vertical="center" wrapText="1" indent="1"/>
    </xf>
    <xf numFmtId="176" fontId="7" fillId="0" borderId="1" xfId="54" applyNumberFormat="1" applyFont="1" applyBorder="1" applyAlignment="1">
      <alignment horizontal="right" vertical="center" wrapText="1"/>
    </xf>
    <xf numFmtId="0" fontId="7" fillId="0" borderId="2" xfId="54" applyFont="1" applyBorder="1" applyAlignment="1">
      <alignment horizontal="left" vertical="center" wrapText="1" indent="1"/>
    </xf>
    <xf numFmtId="176" fontId="7" fillId="0" borderId="2" xfId="54" applyNumberFormat="1" applyFont="1" applyBorder="1" applyAlignment="1">
      <alignment horizontal="right" vertical="center" wrapText="1"/>
    </xf>
    <xf numFmtId="0" fontId="7" fillId="0" borderId="3" xfId="54" applyFont="1" applyBorder="1" applyAlignment="1">
      <alignment horizontal="left" vertical="center" wrapText="1" indent="1"/>
    </xf>
    <xf numFmtId="176" fontId="7" fillId="0" borderId="3" xfId="54" applyNumberFormat="1" applyFont="1" applyBorder="1" applyAlignment="1">
      <alignment horizontal="right" vertical="center" wrapText="1"/>
    </xf>
    <xf numFmtId="0" fontId="7" fillId="0" borderId="3" xfId="54" applyFont="1" applyBorder="1" applyAlignment="1">
      <alignment horizontal="right" vertical="center" wrapText="1"/>
    </xf>
    <xf numFmtId="0" fontId="7" fillId="0" borderId="1" xfId="54" applyFont="1" applyBorder="1" applyAlignment="1">
      <alignment horizontal="right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176" fontId="2" fillId="0" borderId="0" xfId="0" applyNumberFormat="1" applyFont="1" applyFill="1">
      <alignment vertical="center"/>
    </xf>
    <xf numFmtId="176" fontId="2" fillId="0" borderId="0" xfId="0" applyNumberFormat="1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176" fontId="2" fillId="0" borderId="1" xfId="0" applyNumberFormat="1" applyFont="1" applyFill="1" applyBorder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top"/>
    </xf>
    <xf numFmtId="0" fontId="8" fillId="0" borderId="1" xfId="0" applyFont="1" applyFill="1" applyBorder="1" applyAlignment="1">
      <alignment horizontal="left" vertical="top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176" fontId="9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5" fillId="0" borderId="0" xfId="52" applyProtection="1">
      <alignment vertical="center"/>
      <protection locked="0"/>
    </xf>
    <xf numFmtId="0" fontId="6" fillId="0" borderId="0" xfId="52" applyFont="1" applyAlignment="1" applyProtection="1">
      <alignment vertical="center"/>
      <protection locked="0"/>
    </xf>
    <xf numFmtId="0" fontId="3" fillId="0" borderId="0" xfId="52" applyFont="1" applyBorder="1" applyAlignment="1" applyProtection="1">
      <alignment horizontal="center" vertical="center"/>
      <protection locked="0"/>
    </xf>
    <xf numFmtId="0" fontId="3" fillId="0" borderId="0" xfId="52" applyFont="1" applyBorder="1" applyAlignment="1" applyProtection="1">
      <alignment vertical="center"/>
      <protection locked="0"/>
    </xf>
    <xf numFmtId="0" fontId="6" fillId="0" borderId="0" xfId="52" applyFont="1" applyBorder="1" applyAlignment="1" applyProtection="1">
      <alignment vertical="center"/>
      <protection locked="0"/>
    </xf>
    <xf numFmtId="0" fontId="6" fillId="0" borderId="0" xfId="52" applyFont="1" applyBorder="1" applyAlignment="1" applyProtection="1">
      <protection locked="0"/>
    </xf>
    <xf numFmtId="0" fontId="6" fillId="0" borderId="0" xfId="52" applyFont="1" applyAlignment="1" applyProtection="1">
      <alignment horizontal="right" vertical="center"/>
      <protection locked="0"/>
    </xf>
    <xf numFmtId="176" fontId="6" fillId="0" borderId="1" xfId="51" applyNumberFormat="1" applyFont="1" applyFill="1" applyBorder="1" applyAlignment="1">
      <alignment horizontal="center" vertical="center"/>
    </xf>
    <xf numFmtId="176" fontId="6" fillId="0" borderId="1" xfId="51" applyNumberFormat="1" applyFont="1" applyFill="1" applyBorder="1" applyAlignment="1">
      <alignment horizontal="center" vertical="center" wrapText="1"/>
    </xf>
    <xf numFmtId="0" fontId="6" fillId="0" borderId="1" xfId="52" applyFont="1" applyBorder="1" applyProtection="1">
      <alignment vertical="center"/>
      <protection locked="0"/>
    </xf>
    <xf numFmtId="176" fontId="6" fillId="0" borderId="1" xfId="51" applyNumberFormat="1" applyFont="1" applyFill="1" applyBorder="1" applyAlignment="1">
      <alignment horizontal="left" vertical="center"/>
    </xf>
    <xf numFmtId="3" fontId="6" fillId="0" borderId="1" xfId="52" applyNumberFormat="1" applyFont="1" applyFill="1" applyBorder="1" applyAlignment="1" applyProtection="1">
      <alignment vertical="center"/>
    </xf>
    <xf numFmtId="176" fontId="6" fillId="0" borderId="1" xfId="51" applyNumberFormat="1" applyFont="1" applyFill="1" applyBorder="1" applyAlignment="1">
      <alignment horizontal="left" vertical="center" indent="1"/>
    </xf>
    <xf numFmtId="0" fontId="6" fillId="0" borderId="1" xfId="52" applyFont="1" applyBorder="1" applyAlignment="1" applyProtection="1">
      <alignment horizontal="left" vertical="center" indent="1"/>
      <protection locked="0"/>
    </xf>
    <xf numFmtId="0" fontId="6" fillId="0" borderId="1" xfId="52" applyFont="1" applyBorder="1" applyAlignment="1" applyProtection="1">
      <alignment horizontal="left" vertical="center" indent="2"/>
      <protection locked="0"/>
    </xf>
    <xf numFmtId="0" fontId="6" fillId="0" borderId="1" xfId="52" applyFont="1" applyFill="1" applyBorder="1" applyAlignment="1" applyProtection="1">
      <alignment horizontal="left" vertical="center" indent="2"/>
      <protection locked="0"/>
    </xf>
    <xf numFmtId="0" fontId="6" fillId="0" borderId="3" xfId="52" applyFont="1" applyBorder="1" applyAlignment="1" applyProtection="1">
      <alignment horizontal="left" vertical="center" indent="1"/>
      <protection locked="0"/>
    </xf>
    <xf numFmtId="3" fontId="6" fillId="0" borderId="3" xfId="52" applyNumberFormat="1" applyFont="1" applyFill="1" applyBorder="1" applyAlignment="1" applyProtection="1">
      <alignment vertical="center"/>
    </xf>
    <xf numFmtId="0" fontId="6" fillId="0" borderId="4" xfId="52" applyFont="1" applyBorder="1" applyProtection="1">
      <alignment vertical="center"/>
      <protection locked="0"/>
    </xf>
    <xf numFmtId="0" fontId="6" fillId="0" borderId="5" xfId="52" applyFont="1" applyBorder="1" applyAlignment="1" applyProtection="1">
      <alignment vertical="center"/>
      <protection locked="0"/>
    </xf>
    <xf numFmtId="3" fontId="6" fillId="0" borderId="5" xfId="52" applyNumberFormat="1" applyFont="1" applyFill="1" applyBorder="1" applyAlignment="1" applyProtection="1">
      <alignment vertical="center"/>
    </xf>
    <xf numFmtId="0" fontId="6" fillId="0" borderId="3" xfId="52" applyFont="1" applyBorder="1" applyProtection="1">
      <alignment vertical="center"/>
      <protection locked="0"/>
    </xf>
    <xf numFmtId="0" fontId="6" fillId="0" borderId="1" xfId="52" applyFont="1" applyBorder="1" applyAlignment="1" applyProtection="1">
      <alignment vertical="center"/>
      <protection locked="0"/>
    </xf>
    <xf numFmtId="176" fontId="6" fillId="0" borderId="1" xfId="52" applyNumberFormat="1" applyFont="1" applyBorder="1" applyProtection="1">
      <alignment vertical="center"/>
      <protection locked="0"/>
    </xf>
    <xf numFmtId="0" fontId="9" fillId="0" borderId="0" xfId="0" applyFont="1" applyFill="1">
      <alignment vertical="center"/>
    </xf>
    <xf numFmtId="176" fontId="9" fillId="0" borderId="0" xfId="0" applyNumberFormat="1" applyFont="1" applyFill="1">
      <alignment vertical="center"/>
    </xf>
    <xf numFmtId="0" fontId="10" fillId="0" borderId="0" xfId="0" applyFont="1" applyFill="1">
      <alignment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>
      <alignment vertical="center"/>
    </xf>
    <xf numFmtId="176" fontId="6" fillId="0" borderId="0" xfId="0" applyNumberFormat="1" applyFont="1" applyFill="1">
      <alignment vertical="center"/>
    </xf>
    <xf numFmtId="0" fontId="6" fillId="0" borderId="1" xfId="0" applyFont="1" applyFill="1" applyBorder="1">
      <alignment vertical="center"/>
    </xf>
    <xf numFmtId="176" fontId="6" fillId="0" borderId="1" xfId="0" applyNumberFormat="1" applyFont="1" applyFill="1" applyBorder="1">
      <alignment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top"/>
    </xf>
    <xf numFmtId="0" fontId="6" fillId="0" borderId="1" xfId="0" applyFont="1" applyFill="1" applyBorder="1" applyAlignment="1">
      <alignment horizontal="left" vertical="top"/>
    </xf>
    <xf numFmtId="0" fontId="9" fillId="0" borderId="0" xfId="0" applyFont="1" applyFill="1" applyAlignment="1">
      <alignment horizontal="right" vertical="center"/>
    </xf>
    <xf numFmtId="176" fontId="9" fillId="0" borderId="0" xfId="0" applyNumberFormat="1" applyFont="1" applyFill="1" applyAlignment="1">
      <alignment horizontal="right" vertical="center"/>
    </xf>
    <xf numFmtId="0" fontId="3" fillId="0" borderId="0" xfId="51" applyFont="1" applyFill="1" applyAlignment="1">
      <alignment horizontal="center"/>
    </xf>
    <xf numFmtId="0" fontId="4" fillId="0" borderId="0" xfId="51" applyFont="1" applyFill="1" applyAlignment="1">
      <alignment horizontal="right"/>
    </xf>
    <xf numFmtId="176" fontId="6" fillId="0" borderId="0" xfId="0" applyNumberFormat="1" applyFont="1" applyFill="1" applyAlignment="1">
      <alignment horizontal="right" vertical="center"/>
    </xf>
    <xf numFmtId="176" fontId="6" fillId="0" borderId="1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right" vertical="top"/>
    </xf>
    <xf numFmtId="0" fontId="5" fillId="0" borderId="0" xfId="51" applyFont="1" applyFill="1" applyBorder="1" applyAlignment="1">
      <alignment horizontal="left"/>
    </xf>
    <xf numFmtId="0" fontId="6" fillId="0" borderId="0" xfId="51" applyFont="1" applyFill="1" applyBorder="1" applyAlignment="1">
      <alignment vertical="center"/>
    </xf>
    <xf numFmtId="0" fontId="6" fillId="0" borderId="0" xfId="51" applyFont="1" applyFill="1" applyBorder="1" applyAlignment="1"/>
    <xf numFmtId="0" fontId="5" fillId="0" borderId="0" xfId="51" applyFont="1" applyFill="1" applyBorder="1" applyAlignment="1">
      <alignment vertical="center"/>
    </xf>
    <xf numFmtId="0" fontId="3" fillId="0" borderId="0" xfId="51" applyFont="1" applyFill="1" applyBorder="1" applyAlignment="1">
      <alignment horizontal="center" vertical="center"/>
    </xf>
    <xf numFmtId="0" fontId="3" fillId="0" borderId="0" xfId="51" applyFont="1" applyFill="1" applyBorder="1" applyAlignment="1">
      <alignment vertical="center"/>
    </xf>
    <xf numFmtId="0" fontId="6" fillId="0" borderId="0" xfId="51" applyFont="1" applyFill="1" applyBorder="1" applyAlignment="1">
      <alignment horizontal="left" vertical="center"/>
    </xf>
    <xf numFmtId="177" fontId="6" fillId="0" borderId="0" xfId="51" applyNumberFormat="1" applyFont="1" applyFill="1" applyBorder="1" applyAlignment="1">
      <alignment horizontal="right" vertical="center"/>
    </xf>
    <xf numFmtId="41" fontId="6" fillId="0" borderId="1" xfId="51" applyNumberFormat="1" applyFont="1" applyFill="1" applyBorder="1" applyAlignment="1">
      <alignment vertical="center"/>
    </xf>
    <xf numFmtId="176" fontId="6" fillId="0" borderId="2" xfId="51" applyNumberFormat="1" applyFont="1" applyFill="1" applyBorder="1" applyAlignment="1">
      <alignment horizontal="left" vertical="center"/>
    </xf>
    <xf numFmtId="41" fontId="6" fillId="0" borderId="2" xfId="51" applyNumberFormat="1" applyFont="1" applyFill="1" applyBorder="1" applyAlignment="1">
      <alignment vertical="center"/>
    </xf>
    <xf numFmtId="176" fontId="6" fillId="0" borderId="5" xfId="51" applyNumberFormat="1" applyFont="1" applyFill="1" applyBorder="1" applyAlignment="1">
      <alignment horizontal="left" vertical="center"/>
    </xf>
    <xf numFmtId="41" fontId="6" fillId="0" borderId="5" xfId="51" applyNumberFormat="1" applyFont="1" applyFill="1" applyBorder="1" applyAlignment="1">
      <alignment vertical="center"/>
    </xf>
    <xf numFmtId="41" fontId="6" fillId="0" borderId="3" xfId="51" applyNumberFormat="1" applyFont="1" applyFill="1" applyBorder="1" applyAlignment="1">
      <alignment vertical="center"/>
    </xf>
    <xf numFmtId="41" fontId="5" fillId="0" borderId="0" xfId="51" applyNumberFormat="1" applyFont="1" applyFill="1" applyBorder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（20091202）人代会附表-表样 2 2 2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常规_4月公开数8888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2012年预算报告表（方案二）" xfId="51"/>
    <cellStyle name="常规_4月公开数" xfId="52"/>
    <cellStyle name="常规_（修改后）新科目人代会报表---印刷稿5.8" xfId="53"/>
    <cellStyle name="常规_2014-09-26-关于我市全口径预算编制情况的报告（附表）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showZeros="0" zoomScale="152" zoomScaleNormal="152" zoomScaleSheetLayoutView="60" topLeftCell="A19" workbookViewId="0">
      <selection activeCell="C35" sqref="C35"/>
    </sheetView>
  </sheetViews>
  <sheetFormatPr defaultColWidth="7.875" defaultRowHeight="14.25" outlineLevelCol="5"/>
  <cols>
    <col min="1" max="1" width="37.375" style="110" customWidth="1"/>
    <col min="2" max="2" width="17.375" style="111" customWidth="1"/>
    <col min="3" max="3" width="17.375" style="112" customWidth="1"/>
    <col min="4" max="4" width="19.125" style="112" customWidth="1"/>
    <col min="5" max="5" width="7.875" style="113"/>
    <col min="6" max="6" width="10.5" style="113"/>
    <col min="7" max="16384" width="7.875" style="113"/>
  </cols>
  <sheetData>
    <row r="1" ht="30" customHeight="1" spans="1:4">
      <c r="A1" s="114" t="s">
        <v>0</v>
      </c>
      <c r="B1" s="115"/>
      <c r="C1" s="115"/>
      <c r="D1" s="115"/>
    </row>
    <row r="2" ht="21" customHeight="1" spans="1:4">
      <c r="A2" s="116" t="s">
        <v>1</v>
      </c>
      <c r="D2" s="117" t="s">
        <v>2</v>
      </c>
    </row>
    <row r="3" ht="21.75" customHeight="1" spans="1:4">
      <c r="A3" s="73" t="s">
        <v>3</v>
      </c>
      <c r="B3" s="74" t="s">
        <v>4</v>
      </c>
      <c r="C3" s="74" t="s">
        <v>5</v>
      </c>
      <c r="D3" s="74" t="s">
        <v>6</v>
      </c>
    </row>
    <row r="4" ht="21.75" customHeight="1" spans="1:4">
      <c r="A4" s="76" t="s">
        <v>7</v>
      </c>
      <c r="B4" s="118">
        <f>B5+B20</f>
        <v>330000</v>
      </c>
      <c r="C4" s="118">
        <f>C5+C20</f>
        <v>323496</v>
      </c>
      <c r="D4" s="118">
        <f>D5+D20</f>
        <v>260000</v>
      </c>
    </row>
    <row r="5" ht="21.75" customHeight="1" spans="1:4">
      <c r="A5" s="76" t="s">
        <v>8</v>
      </c>
      <c r="B5" s="118">
        <f>SUM(B6:B19)</f>
        <v>120852</v>
      </c>
      <c r="C5" s="118">
        <f>SUM(C6:C19)</f>
        <v>120852</v>
      </c>
      <c r="D5" s="118">
        <f>SUM(D6:D19)</f>
        <v>125000</v>
      </c>
    </row>
    <row r="6" ht="21.75" customHeight="1" spans="1:4">
      <c r="A6" s="76" t="s">
        <v>9</v>
      </c>
      <c r="B6" s="118">
        <v>39904</v>
      </c>
      <c r="C6" s="118">
        <v>39904</v>
      </c>
      <c r="D6" s="118">
        <v>43000</v>
      </c>
    </row>
    <row r="7" ht="21.75" customHeight="1" spans="1:4">
      <c r="A7" s="76" t="s">
        <v>10</v>
      </c>
      <c r="B7" s="118">
        <v>17648</v>
      </c>
      <c r="C7" s="118">
        <v>17648</v>
      </c>
      <c r="D7" s="118">
        <v>17500</v>
      </c>
    </row>
    <row r="8" ht="21" customHeight="1" spans="1:4">
      <c r="A8" s="76" t="s">
        <v>11</v>
      </c>
      <c r="B8" s="118">
        <v>3356</v>
      </c>
      <c r="C8" s="118">
        <v>3356</v>
      </c>
      <c r="D8" s="118">
        <v>3400</v>
      </c>
    </row>
    <row r="9" ht="21.75" customHeight="1" spans="1:4">
      <c r="A9" s="76" t="s">
        <v>12</v>
      </c>
      <c r="B9" s="118">
        <v>1697</v>
      </c>
      <c r="C9" s="118">
        <v>1697</v>
      </c>
      <c r="D9" s="118">
        <v>1700</v>
      </c>
    </row>
    <row r="10" ht="21.75" customHeight="1" spans="1:4">
      <c r="A10" s="76" t="s">
        <v>13</v>
      </c>
      <c r="B10" s="118">
        <v>12445</v>
      </c>
      <c r="C10" s="118">
        <v>12445</v>
      </c>
      <c r="D10" s="118">
        <v>13000</v>
      </c>
    </row>
    <row r="11" ht="21.75" customHeight="1" spans="1:4">
      <c r="A11" s="76" t="s">
        <v>14</v>
      </c>
      <c r="B11" s="118">
        <v>15571</v>
      </c>
      <c r="C11" s="118">
        <v>15571</v>
      </c>
      <c r="D11" s="118">
        <v>16500</v>
      </c>
    </row>
    <row r="12" ht="21.75" customHeight="1" spans="1:4">
      <c r="A12" s="76" t="s">
        <v>15</v>
      </c>
      <c r="B12" s="118">
        <v>9342</v>
      </c>
      <c r="C12" s="118">
        <v>9342</v>
      </c>
      <c r="D12" s="118">
        <v>9600</v>
      </c>
    </row>
    <row r="13" ht="21.75" customHeight="1" spans="1:4">
      <c r="A13" s="76" t="s">
        <v>16</v>
      </c>
      <c r="B13" s="118">
        <v>3460</v>
      </c>
      <c r="C13" s="118">
        <v>3460</v>
      </c>
      <c r="D13" s="118">
        <v>2600</v>
      </c>
    </row>
    <row r="14" ht="21.75" customHeight="1" spans="1:4">
      <c r="A14" s="76" t="s">
        <v>17</v>
      </c>
      <c r="B14" s="118">
        <v>2995</v>
      </c>
      <c r="C14" s="118">
        <v>2995</v>
      </c>
      <c r="D14" s="118">
        <v>3600</v>
      </c>
    </row>
    <row r="15" ht="21.75" customHeight="1" spans="1:4">
      <c r="A15" s="76" t="s">
        <v>18</v>
      </c>
      <c r="B15" s="118">
        <v>3827</v>
      </c>
      <c r="C15" s="118">
        <v>3827</v>
      </c>
      <c r="D15" s="118">
        <v>3360</v>
      </c>
    </row>
    <row r="16" ht="21.75" customHeight="1" spans="1:4">
      <c r="A16" s="76" t="s">
        <v>19</v>
      </c>
      <c r="B16" s="118">
        <v>2106</v>
      </c>
      <c r="C16" s="118">
        <v>2106</v>
      </c>
      <c r="D16" s="118">
        <v>1140</v>
      </c>
    </row>
    <row r="17" ht="21.75" customHeight="1" spans="1:4">
      <c r="A17" s="76" t="s">
        <v>20</v>
      </c>
      <c r="B17" s="118">
        <v>6963</v>
      </c>
      <c r="C17" s="118">
        <v>6963</v>
      </c>
      <c r="D17" s="118">
        <v>8000</v>
      </c>
    </row>
    <row r="18" ht="21.75" customHeight="1" spans="1:4">
      <c r="A18" s="76" t="s">
        <v>21</v>
      </c>
      <c r="B18" s="118">
        <v>1534</v>
      </c>
      <c r="C18" s="118">
        <v>1534</v>
      </c>
      <c r="D18" s="118">
        <v>1600</v>
      </c>
    </row>
    <row r="19" ht="21.75" customHeight="1" spans="1:4">
      <c r="A19" s="76" t="s">
        <v>22</v>
      </c>
      <c r="B19" s="118">
        <v>4</v>
      </c>
      <c r="C19" s="118">
        <v>4</v>
      </c>
      <c r="D19" s="118">
        <v>0</v>
      </c>
    </row>
    <row r="20" ht="21.75" customHeight="1" spans="1:4">
      <c r="A20" s="76" t="s">
        <v>23</v>
      </c>
      <c r="B20" s="118">
        <f>SUM(B21:B26)</f>
        <v>209148</v>
      </c>
      <c r="C20" s="118">
        <f>SUM(C21:C26)</f>
        <v>202644</v>
      </c>
      <c r="D20" s="118">
        <f>SUM(D21:D26)</f>
        <v>135000</v>
      </c>
    </row>
    <row r="21" ht="21.75" customHeight="1" spans="1:4">
      <c r="A21" s="76" t="s">
        <v>24</v>
      </c>
      <c r="B21" s="118">
        <v>10808</v>
      </c>
      <c r="C21" s="118">
        <v>10808</v>
      </c>
      <c r="D21" s="118">
        <v>10800</v>
      </c>
    </row>
    <row r="22" ht="21.75" customHeight="1" spans="1:4">
      <c r="A22" s="76" t="s">
        <v>25</v>
      </c>
      <c r="B22" s="118">
        <v>2259</v>
      </c>
      <c r="C22" s="118">
        <v>2259</v>
      </c>
      <c r="D22" s="118">
        <v>3000</v>
      </c>
    </row>
    <row r="23" ht="21.75" customHeight="1" spans="1:4">
      <c r="A23" s="76" t="s">
        <v>26</v>
      </c>
      <c r="B23" s="118">
        <v>15042</v>
      </c>
      <c r="C23" s="118">
        <v>15042</v>
      </c>
      <c r="D23" s="118">
        <v>11000</v>
      </c>
    </row>
    <row r="24" ht="21.75" customHeight="1" spans="1:4">
      <c r="A24" s="76" t="s">
        <v>27</v>
      </c>
      <c r="B24" s="118">
        <f>174531+6504</f>
        <v>181035</v>
      </c>
      <c r="C24" s="118">
        <v>174531</v>
      </c>
      <c r="D24" s="118">
        <v>110150</v>
      </c>
    </row>
    <row r="25" ht="21.75" customHeight="1" spans="1:4">
      <c r="A25" s="76" t="s">
        <v>28</v>
      </c>
      <c r="B25" s="118"/>
      <c r="C25" s="118"/>
      <c r="D25" s="118"/>
    </row>
    <row r="26" ht="21.75" customHeight="1" spans="1:4">
      <c r="A26" s="119" t="s">
        <v>29</v>
      </c>
      <c r="B26" s="120">
        <v>4</v>
      </c>
      <c r="C26" s="120">
        <v>4</v>
      </c>
      <c r="D26" s="120">
        <v>50</v>
      </c>
    </row>
    <row r="27" ht="21.75" customHeight="1" spans="1:4">
      <c r="A27" s="121" t="s">
        <v>30</v>
      </c>
      <c r="B27" s="122">
        <f>B4</f>
        <v>330000</v>
      </c>
      <c r="C27" s="122">
        <f>C4</f>
        <v>323496</v>
      </c>
      <c r="D27" s="122">
        <f>D4</f>
        <v>260000</v>
      </c>
    </row>
    <row r="28" ht="21.75" customHeight="1" spans="1:4">
      <c r="A28" s="76" t="s">
        <v>31</v>
      </c>
      <c r="B28" s="118">
        <v>263867</v>
      </c>
      <c r="C28" s="118">
        <v>263867</v>
      </c>
      <c r="D28" s="123">
        <f>321966-79</f>
        <v>321887</v>
      </c>
    </row>
    <row r="29" ht="21.75" customHeight="1" spans="1:4">
      <c r="A29" s="76" t="s">
        <v>32</v>
      </c>
      <c r="B29" s="118">
        <v>66274</v>
      </c>
      <c r="C29" s="118">
        <v>66274</v>
      </c>
      <c r="D29" s="123"/>
    </row>
    <row r="30" ht="21.75" customHeight="1" spans="1:4">
      <c r="A30" s="76" t="s">
        <v>33</v>
      </c>
      <c r="B30" s="118">
        <f>41700+18400</f>
        <v>60100</v>
      </c>
      <c r="C30" s="118">
        <v>60100</v>
      </c>
      <c r="D30" s="123"/>
    </row>
    <row r="31" ht="21.75" customHeight="1" spans="1:4">
      <c r="A31" s="76" t="s">
        <v>34</v>
      </c>
      <c r="B31" s="118">
        <v>50891</v>
      </c>
      <c r="C31" s="118">
        <v>50891</v>
      </c>
      <c r="D31" s="123">
        <v>42514</v>
      </c>
    </row>
    <row r="32" ht="21.75" customHeight="1" spans="1:6">
      <c r="A32" s="76" t="s">
        <v>35</v>
      </c>
      <c r="B32" s="118">
        <f>28742+24000+2141</f>
        <v>54883</v>
      </c>
      <c r="C32" s="118">
        <v>54883</v>
      </c>
      <c r="D32" s="123">
        <v>80000</v>
      </c>
      <c r="F32" s="124"/>
    </row>
    <row r="33" ht="21.75" customHeight="1" spans="1:4">
      <c r="A33" s="76" t="s">
        <v>36</v>
      </c>
      <c r="B33" s="118">
        <v>40068</v>
      </c>
      <c r="C33" s="118">
        <v>40068</v>
      </c>
      <c r="D33" s="120"/>
    </row>
    <row r="34" ht="21.75" customHeight="1" spans="1:4">
      <c r="A34" s="76" t="s">
        <v>37</v>
      </c>
      <c r="B34" s="118"/>
      <c r="C34" s="118"/>
      <c r="D34" s="120"/>
    </row>
    <row r="35" ht="21.75" customHeight="1" spans="1:4">
      <c r="A35" s="76" t="s">
        <v>38</v>
      </c>
      <c r="B35" s="118">
        <f>SUM(B27:B34)</f>
        <v>866083</v>
      </c>
      <c r="C35" s="118">
        <f>SUM(C27:C34)</f>
        <v>859579</v>
      </c>
      <c r="D35" s="118">
        <f>SUM(D27:D34)</f>
        <v>704401</v>
      </c>
    </row>
  </sheetData>
  <mergeCells count="1">
    <mergeCell ref="A1:D1"/>
  </mergeCells>
  <printOptions horizontalCentered="1"/>
  <pageMargins left="0.85" right="0.75" top="0.74" bottom="0.7" header="0.51" footer="0.51"/>
  <pageSetup paperSize="9" scale="91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459"/>
  <sheetViews>
    <sheetView zoomScale="130" zoomScaleNormal="130" topLeftCell="A419" workbookViewId="0">
      <selection activeCell="F18" sqref="F18"/>
    </sheetView>
  </sheetViews>
  <sheetFormatPr defaultColWidth="9" defaultRowHeight="18" customHeight="1" outlineLevelCol="4"/>
  <cols>
    <col min="1" max="1" width="16.375" style="101" customWidth="1"/>
    <col min="2" max="2" width="44.375" style="90" customWidth="1"/>
    <col min="3" max="3" width="18.75" style="102" customWidth="1"/>
    <col min="4" max="4" width="18.625" style="102" customWidth="1"/>
    <col min="5" max="5" width="16.125" style="102" customWidth="1"/>
    <col min="6" max="6" width="27.6916666666667" style="90" customWidth="1"/>
    <col min="7" max="16384" width="9" style="90"/>
  </cols>
  <sheetData>
    <row r="2" customHeight="1" spans="2:5">
      <c r="B2" s="103" t="s">
        <v>39</v>
      </c>
      <c r="C2" s="104"/>
      <c r="D2" s="104"/>
      <c r="E2" s="104"/>
    </row>
    <row r="3" customHeight="1" spans="1:5">
      <c r="A3" s="93" t="s">
        <v>40</v>
      </c>
      <c r="B3" s="94"/>
      <c r="C3" s="105"/>
      <c r="D3" s="105"/>
      <c r="E3" s="105"/>
    </row>
    <row r="4" s="54" customFormat="1" customHeight="1" spans="1:5">
      <c r="A4" s="62" t="s">
        <v>41</v>
      </c>
      <c r="B4" s="62" t="s">
        <v>42</v>
      </c>
      <c r="C4" s="106" t="s">
        <v>4</v>
      </c>
      <c r="D4" s="106" t="s">
        <v>43</v>
      </c>
      <c r="E4" s="63" t="s">
        <v>6</v>
      </c>
    </row>
    <row r="5" customHeight="1" spans="1:5">
      <c r="A5" s="107">
        <v>201</v>
      </c>
      <c r="B5" s="108" t="s">
        <v>44</v>
      </c>
      <c r="C5" s="106">
        <f>C6+C11+C13+C18+C23+C27+C30+C33+C36+C38+C42+C46+C48+C51+C54+C58+C64+C68+C72+C76+C78+C88+C91+C93+C95</f>
        <v>74628</v>
      </c>
      <c r="D5" s="106">
        <f>D6+D11+D13+D18+D23+D27+D30+D33+D36+D38+D42+D46+D48+D51+D54+D58+D64+D68+D72+D76+D78+D88+D91+D93+D95</f>
        <v>74628</v>
      </c>
      <c r="E5" s="106">
        <f>E6+E11+E13+E18+E23+E27+E30+E33+E36+E38+E42+E46+E48+E51+E54+E58+E64+E68+E72+E76+E78+E88+E91+E93+E95</f>
        <v>53558</v>
      </c>
    </row>
    <row r="6" ht="19" customHeight="1" spans="1:5">
      <c r="A6" s="107">
        <v>20101</v>
      </c>
      <c r="B6" s="108" t="s">
        <v>45</v>
      </c>
      <c r="C6" s="106">
        <f>C7+C8+C9+C10</f>
        <v>721</v>
      </c>
      <c r="D6" s="106">
        <f>SUM(D7:D10)</f>
        <v>721</v>
      </c>
      <c r="E6" s="106">
        <f>SUM(E7:E10)</f>
        <v>648</v>
      </c>
    </row>
    <row r="7" customHeight="1" spans="1:5">
      <c r="A7" s="107">
        <v>2010101</v>
      </c>
      <c r="B7" s="108" t="s">
        <v>46</v>
      </c>
      <c r="C7" s="106">
        <v>672</v>
      </c>
      <c r="D7" s="106">
        <v>672</v>
      </c>
      <c r="E7" s="106">
        <v>648</v>
      </c>
    </row>
    <row r="8" customHeight="1" spans="1:5">
      <c r="A8" s="107">
        <v>2010104</v>
      </c>
      <c r="B8" s="108" t="s">
        <v>47</v>
      </c>
      <c r="C8" s="106">
        <v>33</v>
      </c>
      <c r="D8" s="106">
        <v>33</v>
      </c>
      <c r="E8" s="106">
        <v>0</v>
      </c>
    </row>
    <row r="9" customHeight="1" spans="1:5">
      <c r="A9" s="107">
        <v>2010108</v>
      </c>
      <c r="B9" s="108" t="s">
        <v>48</v>
      </c>
      <c r="C9" s="106">
        <v>14</v>
      </c>
      <c r="D9" s="106">
        <v>14</v>
      </c>
      <c r="E9" s="106">
        <v>0</v>
      </c>
    </row>
    <row r="10" customHeight="1" spans="1:5">
      <c r="A10" s="107">
        <v>2010199</v>
      </c>
      <c r="B10" s="108" t="s">
        <v>49</v>
      </c>
      <c r="C10" s="106">
        <v>2</v>
      </c>
      <c r="D10" s="106">
        <v>2</v>
      </c>
      <c r="E10" s="106">
        <v>0</v>
      </c>
    </row>
    <row r="11" customHeight="1" spans="1:5">
      <c r="A11" s="107">
        <v>20102</v>
      </c>
      <c r="B11" s="108" t="s">
        <v>50</v>
      </c>
      <c r="C11" s="106">
        <f>C12</f>
        <v>764</v>
      </c>
      <c r="D11" s="106">
        <f>D12</f>
        <v>764</v>
      </c>
      <c r="E11" s="106">
        <f>E12</f>
        <v>639</v>
      </c>
    </row>
    <row r="12" customHeight="1" spans="1:5">
      <c r="A12" s="107">
        <v>2010201</v>
      </c>
      <c r="B12" s="108" t="s">
        <v>46</v>
      </c>
      <c r="C12" s="106">
        <v>764</v>
      </c>
      <c r="D12" s="106">
        <v>764</v>
      </c>
      <c r="E12" s="106">
        <v>639</v>
      </c>
    </row>
    <row r="13" s="90" customFormat="1" customHeight="1" spans="1:5">
      <c r="A13" s="107">
        <v>20103</v>
      </c>
      <c r="B13" s="108" t="s">
        <v>51</v>
      </c>
      <c r="C13" s="106">
        <f>SUM(C14:C17)</f>
        <v>48717</v>
      </c>
      <c r="D13" s="106">
        <f>SUM(D14:D17)</f>
        <v>48717</v>
      </c>
      <c r="E13" s="106">
        <f>SUM(E14:E17)</f>
        <v>36735</v>
      </c>
    </row>
    <row r="14" customHeight="1" spans="1:5">
      <c r="A14" s="107">
        <v>2010301</v>
      </c>
      <c r="B14" s="108" t="s">
        <v>46</v>
      </c>
      <c r="C14" s="106">
        <v>23226</v>
      </c>
      <c r="D14" s="106">
        <v>23226</v>
      </c>
      <c r="E14" s="106">
        <f>18560-30+1</f>
        <v>18531</v>
      </c>
    </row>
    <row r="15" customHeight="1" spans="1:5">
      <c r="A15" s="107">
        <v>2010303</v>
      </c>
      <c r="B15" s="108" t="s">
        <v>52</v>
      </c>
      <c r="C15" s="106">
        <v>920</v>
      </c>
      <c r="D15" s="106">
        <v>920</v>
      </c>
      <c r="E15" s="106">
        <v>0</v>
      </c>
    </row>
    <row r="16" customHeight="1" spans="1:5">
      <c r="A16" s="107">
        <v>2010350</v>
      </c>
      <c r="B16" s="108" t="s">
        <v>53</v>
      </c>
      <c r="C16" s="106">
        <v>10722</v>
      </c>
      <c r="D16" s="106">
        <v>10722</v>
      </c>
      <c r="E16" s="106">
        <v>14316</v>
      </c>
    </row>
    <row r="17" s="90" customFormat="1" customHeight="1" spans="1:5">
      <c r="A17" s="107">
        <v>2010399</v>
      </c>
      <c r="B17" s="108" t="s">
        <v>54</v>
      </c>
      <c r="C17" s="106">
        <v>13849</v>
      </c>
      <c r="D17" s="106">
        <v>13849</v>
      </c>
      <c r="E17" s="106">
        <v>3888</v>
      </c>
    </row>
    <row r="18" s="90" customFormat="1" customHeight="1" spans="1:5">
      <c r="A18" s="107">
        <v>20104</v>
      </c>
      <c r="B18" s="108" t="s">
        <v>55</v>
      </c>
      <c r="C18" s="106">
        <f>SUM(C19:C22)</f>
        <v>2128</v>
      </c>
      <c r="D18" s="106">
        <f>SUM(D19:D22)</f>
        <v>2128</v>
      </c>
      <c r="E18" s="106">
        <f>SUM(E19:E22)</f>
        <v>1514</v>
      </c>
    </row>
    <row r="19" s="90" customFormat="1" customHeight="1" spans="1:5">
      <c r="A19" s="107">
        <v>2010401</v>
      </c>
      <c r="B19" s="108" t="s">
        <v>46</v>
      </c>
      <c r="C19" s="106">
        <v>1950</v>
      </c>
      <c r="D19" s="106">
        <v>1950</v>
      </c>
      <c r="E19" s="106">
        <v>1409</v>
      </c>
    </row>
    <row r="20" customHeight="1" spans="1:5">
      <c r="A20" s="107">
        <v>2010402</v>
      </c>
      <c r="B20" s="108" t="s">
        <v>56</v>
      </c>
      <c r="C20" s="106">
        <v>12</v>
      </c>
      <c r="D20" s="106">
        <v>12</v>
      </c>
      <c r="E20" s="106">
        <v>0</v>
      </c>
    </row>
    <row r="21" customHeight="1" spans="1:5">
      <c r="A21" s="107">
        <v>2010403</v>
      </c>
      <c r="B21" s="108" t="s">
        <v>52</v>
      </c>
      <c r="C21" s="106">
        <v>4</v>
      </c>
      <c r="D21" s="106">
        <v>4</v>
      </c>
      <c r="E21" s="106">
        <v>0</v>
      </c>
    </row>
    <row r="22" customHeight="1" spans="1:5">
      <c r="A22" s="107">
        <v>2010408</v>
      </c>
      <c r="B22" s="108" t="s">
        <v>57</v>
      </c>
      <c r="C22" s="106">
        <v>162</v>
      </c>
      <c r="D22" s="106">
        <v>162</v>
      </c>
      <c r="E22" s="106">
        <v>105</v>
      </c>
    </row>
    <row r="23" customHeight="1" spans="1:5">
      <c r="A23" s="107">
        <v>20105</v>
      </c>
      <c r="B23" s="108" t="s">
        <v>58</v>
      </c>
      <c r="C23" s="106">
        <f>SUM(C24:C26)</f>
        <v>546</v>
      </c>
      <c r="D23" s="106">
        <f>SUM(D24:D26)</f>
        <v>546</v>
      </c>
      <c r="E23" s="106">
        <f>SUM(E24:E26)</f>
        <v>452</v>
      </c>
    </row>
    <row r="24" customHeight="1" spans="1:5">
      <c r="A24" s="107">
        <v>2010501</v>
      </c>
      <c r="B24" s="108" t="s">
        <v>46</v>
      </c>
      <c r="C24" s="106">
        <v>411</v>
      </c>
      <c r="D24" s="106">
        <v>411</v>
      </c>
      <c r="E24" s="106">
        <v>363</v>
      </c>
    </row>
    <row r="25" customHeight="1" spans="1:5">
      <c r="A25" s="107">
        <v>2010505</v>
      </c>
      <c r="B25" s="108" t="s">
        <v>59</v>
      </c>
      <c r="C25" s="106">
        <v>50</v>
      </c>
      <c r="D25" s="106">
        <v>50</v>
      </c>
      <c r="E25" s="106">
        <v>0</v>
      </c>
    </row>
    <row r="26" customHeight="1" spans="1:5">
      <c r="A26" s="107">
        <v>2010550</v>
      </c>
      <c r="B26" s="108" t="s">
        <v>53</v>
      </c>
      <c r="C26" s="106">
        <v>85</v>
      </c>
      <c r="D26" s="106">
        <v>85</v>
      </c>
      <c r="E26" s="106">
        <v>89</v>
      </c>
    </row>
    <row r="27" customHeight="1" spans="1:5">
      <c r="A27" s="107">
        <v>20106</v>
      </c>
      <c r="B27" s="108" t="s">
        <v>60</v>
      </c>
      <c r="C27" s="106">
        <f>SUM(C28:C29)</f>
        <v>4531</v>
      </c>
      <c r="D27" s="106">
        <f>SUM(D28:D29)</f>
        <v>4531</v>
      </c>
      <c r="E27" s="106">
        <f>SUM(E28:E29)</f>
        <v>1113</v>
      </c>
    </row>
    <row r="28" customHeight="1" spans="1:5">
      <c r="A28" s="107">
        <v>2010601</v>
      </c>
      <c r="B28" s="108" t="s">
        <v>46</v>
      </c>
      <c r="C28" s="106">
        <v>4086</v>
      </c>
      <c r="D28" s="106">
        <v>4086</v>
      </c>
      <c r="E28" s="106">
        <f>667-30</f>
        <v>637</v>
      </c>
    </row>
    <row r="29" customHeight="1" spans="1:5">
      <c r="A29" s="107">
        <v>2010650</v>
      </c>
      <c r="B29" s="108" t="s">
        <v>53</v>
      </c>
      <c r="C29" s="106">
        <v>445</v>
      </c>
      <c r="D29" s="106">
        <v>445</v>
      </c>
      <c r="E29" s="106">
        <v>476</v>
      </c>
    </row>
    <row r="30" customHeight="1" spans="1:5">
      <c r="A30" s="107">
        <v>20107</v>
      </c>
      <c r="B30" s="108" t="s">
        <v>61</v>
      </c>
      <c r="C30" s="106">
        <f>SUM(C31:C32)</f>
        <v>781</v>
      </c>
      <c r="D30" s="106">
        <f>SUM(D31:D32)</f>
        <v>781</v>
      </c>
      <c r="E30" s="106">
        <f>SUM(E31:E32)</f>
        <v>0</v>
      </c>
    </row>
    <row r="31" customHeight="1" spans="1:5">
      <c r="A31" s="107">
        <v>2010701</v>
      </c>
      <c r="B31" s="108" t="s">
        <v>46</v>
      </c>
      <c r="C31" s="106">
        <v>631</v>
      </c>
      <c r="D31" s="106">
        <v>631</v>
      </c>
      <c r="E31" s="106">
        <v>0</v>
      </c>
    </row>
    <row r="32" customHeight="1" spans="1:5">
      <c r="A32" s="107">
        <v>2010710</v>
      </c>
      <c r="B32" s="108" t="s">
        <v>62</v>
      </c>
      <c r="C32" s="106">
        <v>150</v>
      </c>
      <c r="D32" s="106">
        <v>150</v>
      </c>
      <c r="E32" s="106">
        <v>0</v>
      </c>
    </row>
    <row r="33" customHeight="1" spans="1:5">
      <c r="A33" s="107">
        <v>20108</v>
      </c>
      <c r="B33" s="108" t="s">
        <v>63</v>
      </c>
      <c r="C33" s="106">
        <f>SUM(C34:C35)</f>
        <v>549</v>
      </c>
      <c r="D33" s="106">
        <f>SUM(D34:D35)</f>
        <v>549</v>
      </c>
      <c r="E33" s="106">
        <f>SUM(E34:E35)</f>
        <v>523</v>
      </c>
    </row>
    <row r="34" customHeight="1" spans="1:5">
      <c r="A34" s="107">
        <v>2010801</v>
      </c>
      <c r="B34" s="108" t="s">
        <v>46</v>
      </c>
      <c r="C34" s="106">
        <v>543</v>
      </c>
      <c r="D34" s="106">
        <v>543</v>
      </c>
      <c r="E34" s="106">
        <v>523</v>
      </c>
    </row>
    <row r="35" customHeight="1" spans="1:5">
      <c r="A35" s="107">
        <v>2010804</v>
      </c>
      <c r="B35" s="108" t="s">
        <v>64</v>
      </c>
      <c r="C35" s="106">
        <v>6</v>
      </c>
      <c r="D35" s="106">
        <v>6</v>
      </c>
      <c r="E35" s="106">
        <v>0</v>
      </c>
    </row>
    <row r="36" customHeight="1" spans="1:5">
      <c r="A36" s="107">
        <v>20109</v>
      </c>
      <c r="B36" s="108" t="s">
        <v>65</v>
      </c>
      <c r="C36" s="106">
        <f>C37</f>
        <v>24</v>
      </c>
      <c r="D36" s="106">
        <f>D37</f>
        <v>24</v>
      </c>
      <c r="E36" s="106">
        <f>E37</f>
        <v>0</v>
      </c>
    </row>
    <row r="37" customHeight="1" spans="1:5">
      <c r="A37" s="107">
        <v>2010999</v>
      </c>
      <c r="B37" s="108" t="s">
        <v>66</v>
      </c>
      <c r="C37" s="106">
        <v>24</v>
      </c>
      <c r="D37" s="106">
        <v>24</v>
      </c>
      <c r="E37" s="106">
        <v>0</v>
      </c>
    </row>
    <row r="38" customHeight="1" spans="1:5">
      <c r="A38" s="107">
        <v>20111</v>
      </c>
      <c r="B38" s="108" t="s">
        <v>67</v>
      </c>
      <c r="C38" s="106">
        <f>SUM(C39:C41)</f>
        <v>2596</v>
      </c>
      <c r="D38" s="106">
        <f>SUM(D39:D41)</f>
        <v>2596</v>
      </c>
      <c r="E38" s="106">
        <f>SUM(E39:E41)</f>
        <v>2293</v>
      </c>
    </row>
    <row r="39" customHeight="1" spans="1:5">
      <c r="A39" s="107">
        <v>2011101</v>
      </c>
      <c r="B39" s="108" t="s">
        <v>46</v>
      </c>
      <c r="C39" s="106">
        <v>2476</v>
      </c>
      <c r="D39" s="106">
        <v>2476</v>
      </c>
      <c r="E39" s="106">
        <v>2135</v>
      </c>
    </row>
    <row r="40" customHeight="1" spans="1:5">
      <c r="A40" s="107">
        <v>2011150</v>
      </c>
      <c r="B40" s="108" t="s">
        <v>53</v>
      </c>
      <c r="C40" s="106">
        <v>66</v>
      </c>
      <c r="D40" s="106">
        <v>66</v>
      </c>
      <c r="E40" s="106">
        <v>158</v>
      </c>
    </row>
    <row r="41" customHeight="1" spans="1:5">
      <c r="A41" s="107">
        <v>2011199</v>
      </c>
      <c r="B41" s="108" t="s">
        <v>68</v>
      </c>
      <c r="C41" s="106">
        <v>54</v>
      </c>
      <c r="D41" s="106">
        <v>54</v>
      </c>
      <c r="E41" s="106">
        <v>0</v>
      </c>
    </row>
    <row r="42" customHeight="1" spans="1:5">
      <c r="A42" s="107">
        <v>20113</v>
      </c>
      <c r="B42" s="108" t="s">
        <v>69</v>
      </c>
      <c r="C42" s="106">
        <f>SUM(C43:C45)</f>
        <v>868</v>
      </c>
      <c r="D42" s="106">
        <f>SUM(D43:D45)</f>
        <v>868</v>
      </c>
      <c r="E42" s="106">
        <f>SUM(E43:E45)</f>
        <v>570</v>
      </c>
    </row>
    <row r="43" customHeight="1" spans="1:5">
      <c r="A43" s="107">
        <v>2011301</v>
      </c>
      <c r="B43" s="108" t="s">
        <v>46</v>
      </c>
      <c r="C43" s="106">
        <v>578</v>
      </c>
      <c r="D43" s="106">
        <v>578</v>
      </c>
      <c r="E43" s="106">
        <v>570</v>
      </c>
    </row>
    <row r="44" customHeight="1" spans="1:5">
      <c r="A44" s="107">
        <v>2011308</v>
      </c>
      <c r="B44" s="108" t="s">
        <v>70</v>
      </c>
      <c r="C44" s="106">
        <v>80</v>
      </c>
      <c r="D44" s="106">
        <v>80</v>
      </c>
      <c r="E44" s="106">
        <v>0</v>
      </c>
    </row>
    <row r="45" customHeight="1" spans="1:5">
      <c r="A45" s="107">
        <v>2011399</v>
      </c>
      <c r="B45" s="108" t="s">
        <v>71</v>
      </c>
      <c r="C45" s="106">
        <v>210</v>
      </c>
      <c r="D45" s="106">
        <v>210</v>
      </c>
      <c r="E45" s="106">
        <v>0</v>
      </c>
    </row>
    <row r="46" customHeight="1" spans="1:5">
      <c r="A46" s="107">
        <v>20123</v>
      </c>
      <c r="B46" s="108" t="s">
        <v>72</v>
      </c>
      <c r="C46" s="106">
        <f>C47</f>
        <v>7</v>
      </c>
      <c r="D46" s="106">
        <f>D47</f>
        <v>7</v>
      </c>
      <c r="E46" s="106">
        <f>E47</f>
        <v>8</v>
      </c>
    </row>
    <row r="47" customHeight="1" spans="1:5">
      <c r="A47" s="107">
        <v>2012304</v>
      </c>
      <c r="B47" s="108" t="s">
        <v>73</v>
      </c>
      <c r="C47" s="106">
        <v>7</v>
      </c>
      <c r="D47" s="106">
        <v>7</v>
      </c>
      <c r="E47" s="106">
        <v>8</v>
      </c>
    </row>
    <row r="48" s="90" customFormat="1" customHeight="1" spans="1:5">
      <c r="A48" s="107">
        <v>20126</v>
      </c>
      <c r="B48" s="108" t="s">
        <v>74</v>
      </c>
      <c r="C48" s="106">
        <f>SUM(C49:C50)</f>
        <v>640</v>
      </c>
      <c r="D48" s="106">
        <f>SUM(D49:D50)</f>
        <v>640</v>
      </c>
      <c r="E48" s="106">
        <f>SUM(E49:E50)</f>
        <v>302</v>
      </c>
    </row>
    <row r="49" customHeight="1" spans="1:5">
      <c r="A49" s="107">
        <v>2012601</v>
      </c>
      <c r="B49" s="108" t="s">
        <v>46</v>
      </c>
      <c r="C49" s="106">
        <v>535</v>
      </c>
      <c r="D49" s="106">
        <v>535</v>
      </c>
      <c r="E49" s="106">
        <v>193</v>
      </c>
    </row>
    <row r="50" customHeight="1" spans="1:5">
      <c r="A50" s="107">
        <v>2012604</v>
      </c>
      <c r="B50" s="108" t="s">
        <v>75</v>
      </c>
      <c r="C50" s="106">
        <v>105</v>
      </c>
      <c r="D50" s="106">
        <v>105</v>
      </c>
      <c r="E50" s="106">
        <v>109</v>
      </c>
    </row>
    <row r="51" customHeight="1" spans="1:5">
      <c r="A51" s="107">
        <v>20128</v>
      </c>
      <c r="B51" s="108" t="s">
        <v>76</v>
      </c>
      <c r="C51" s="106">
        <f>SUM(C52:C53)</f>
        <v>161</v>
      </c>
      <c r="D51" s="106">
        <f>SUM(D52:D53)</f>
        <v>161</v>
      </c>
      <c r="E51" s="106">
        <f>SUM(E52:E53)</f>
        <v>170</v>
      </c>
    </row>
    <row r="52" customHeight="1" spans="1:5">
      <c r="A52" s="107">
        <v>2012801</v>
      </c>
      <c r="B52" s="108" t="s">
        <v>46</v>
      </c>
      <c r="C52" s="106">
        <v>159</v>
      </c>
      <c r="D52" s="106">
        <v>159</v>
      </c>
      <c r="E52" s="106">
        <v>170</v>
      </c>
    </row>
    <row r="53" customHeight="1" spans="1:5">
      <c r="A53" s="107">
        <v>2012802</v>
      </c>
      <c r="B53" s="108" t="s">
        <v>56</v>
      </c>
      <c r="C53" s="106">
        <v>2</v>
      </c>
      <c r="D53" s="106">
        <v>2</v>
      </c>
      <c r="E53" s="106">
        <v>0</v>
      </c>
    </row>
    <row r="54" customHeight="1" spans="1:5">
      <c r="A54" s="107">
        <v>20129</v>
      </c>
      <c r="B54" s="108" t="s">
        <v>77</v>
      </c>
      <c r="C54" s="106">
        <f>SUM(C55:C57)</f>
        <v>824</v>
      </c>
      <c r="D54" s="106">
        <f>SUM(D55:D57)</f>
        <v>824</v>
      </c>
      <c r="E54" s="106">
        <f>SUM(E55:E57)</f>
        <v>679</v>
      </c>
    </row>
    <row r="55" customHeight="1" spans="1:5">
      <c r="A55" s="107">
        <v>2012901</v>
      </c>
      <c r="B55" s="108" t="s">
        <v>46</v>
      </c>
      <c r="C55" s="106">
        <v>525</v>
      </c>
      <c r="D55" s="106">
        <v>525</v>
      </c>
      <c r="E55" s="106">
        <v>490</v>
      </c>
    </row>
    <row r="56" customHeight="1" spans="1:5">
      <c r="A56" s="107">
        <v>2012950</v>
      </c>
      <c r="B56" s="108" t="s">
        <v>53</v>
      </c>
      <c r="C56" s="106">
        <v>248</v>
      </c>
      <c r="D56" s="106">
        <v>248</v>
      </c>
      <c r="E56" s="106">
        <v>170</v>
      </c>
    </row>
    <row r="57" customHeight="1" spans="1:5">
      <c r="A57" s="107">
        <v>2012999</v>
      </c>
      <c r="B57" s="108" t="s">
        <v>78</v>
      </c>
      <c r="C57" s="106">
        <v>51</v>
      </c>
      <c r="D57" s="106">
        <v>51</v>
      </c>
      <c r="E57" s="106">
        <v>19</v>
      </c>
    </row>
    <row r="58" customHeight="1" spans="1:5">
      <c r="A58" s="107">
        <v>20131</v>
      </c>
      <c r="B58" s="108" t="s">
        <v>79</v>
      </c>
      <c r="C58" s="106">
        <f>SUM(C59:C63)</f>
        <v>3460</v>
      </c>
      <c r="D58" s="106">
        <f>SUM(D59:D63)</f>
        <v>3460</v>
      </c>
      <c r="E58" s="106">
        <f>SUM(E59:E63)</f>
        <v>2143</v>
      </c>
    </row>
    <row r="59" customHeight="1" spans="1:5">
      <c r="A59" s="107">
        <v>2013101</v>
      </c>
      <c r="B59" s="108" t="s">
        <v>46</v>
      </c>
      <c r="C59" s="106">
        <v>2323</v>
      </c>
      <c r="D59" s="106">
        <v>2323</v>
      </c>
      <c r="E59" s="106">
        <v>1726</v>
      </c>
    </row>
    <row r="60" customHeight="1" spans="1:5">
      <c r="A60" s="107">
        <v>2013102</v>
      </c>
      <c r="B60" s="108" t="s">
        <v>56</v>
      </c>
      <c r="C60" s="106">
        <v>2</v>
      </c>
      <c r="D60" s="106">
        <v>2</v>
      </c>
      <c r="E60" s="106">
        <v>0</v>
      </c>
    </row>
    <row r="61" customHeight="1" spans="1:5">
      <c r="A61" s="107">
        <v>2013105</v>
      </c>
      <c r="B61" s="108" t="s">
        <v>80</v>
      </c>
      <c r="C61" s="106">
        <v>366</v>
      </c>
      <c r="D61" s="106">
        <v>366</v>
      </c>
      <c r="E61" s="106">
        <v>0</v>
      </c>
    </row>
    <row r="62" customHeight="1" spans="1:5">
      <c r="A62" s="107">
        <v>2013150</v>
      </c>
      <c r="B62" s="108" t="s">
        <v>53</v>
      </c>
      <c r="C62" s="106">
        <v>452</v>
      </c>
      <c r="D62" s="106">
        <v>452</v>
      </c>
      <c r="E62" s="106">
        <v>417</v>
      </c>
    </row>
    <row r="63" customHeight="1" spans="1:5">
      <c r="A63" s="107">
        <v>2013199</v>
      </c>
      <c r="B63" s="108" t="s">
        <v>81</v>
      </c>
      <c r="C63" s="106">
        <v>317</v>
      </c>
      <c r="D63" s="106">
        <v>317</v>
      </c>
      <c r="E63" s="106">
        <v>0</v>
      </c>
    </row>
    <row r="64" customHeight="1" spans="1:5">
      <c r="A64" s="107">
        <v>20132</v>
      </c>
      <c r="B64" s="108" t="s">
        <v>82</v>
      </c>
      <c r="C64" s="106">
        <f>SUM(C65:C67)</f>
        <v>1007</v>
      </c>
      <c r="D64" s="106">
        <f>SUM(D65:D67)</f>
        <v>1007</v>
      </c>
      <c r="E64" s="106">
        <f>SUM(E65:E67)</f>
        <v>806</v>
      </c>
    </row>
    <row r="65" customHeight="1" spans="1:5">
      <c r="A65" s="107">
        <v>2013201</v>
      </c>
      <c r="B65" s="108" t="s">
        <v>46</v>
      </c>
      <c r="C65" s="106">
        <v>662</v>
      </c>
      <c r="D65" s="106">
        <v>662</v>
      </c>
      <c r="E65" s="106">
        <v>672</v>
      </c>
    </row>
    <row r="66" customHeight="1" spans="1:5">
      <c r="A66" s="107">
        <v>2013250</v>
      </c>
      <c r="B66" s="108" t="s">
        <v>53</v>
      </c>
      <c r="C66" s="106">
        <v>116</v>
      </c>
      <c r="D66" s="106">
        <v>116</v>
      </c>
      <c r="E66" s="106">
        <v>134</v>
      </c>
    </row>
    <row r="67" customHeight="1" spans="1:5">
      <c r="A67" s="107">
        <v>2013299</v>
      </c>
      <c r="B67" s="108" t="s">
        <v>83</v>
      </c>
      <c r="C67" s="106">
        <v>229</v>
      </c>
      <c r="D67" s="106">
        <v>229</v>
      </c>
      <c r="E67" s="106">
        <v>0</v>
      </c>
    </row>
    <row r="68" customHeight="1" spans="1:5">
      <c r="A68" s="107">
        <v>20133</v>
      </c>
      <c r="B68" s="108" t="s">
        <v>84</v>
      </c>
      <c r="C68" s="106">
        <f>SUM(C69:C71)</f>
        <v>463</v>
      </c>
      <c r="D68" s="106">
        <f>SUM(D69:D71)</f>
        <v>463</v>
      </c>
      <c r="E68" s="106">
        <f>SUM(E69:E71)</f>
        <v>273</v>
      </c>
    </row>
    <row r="69" customHeight="1" spans="1:5">
      <c r="A69" s="107">
        <v>2013301</v>
      </c>
      <c r="B69" s="108" t="s">
        <v>46</v>
      </c>
      <c r="C69" s="106">
        <v>274</v>
      </c>
      <c r="D69" s="106">
        <v>274</v>
      </c>
      <c r="E69" s="106">
        <v>273</v>
      </c>
    </row>
    <row r="70" customHeight="1" spans="1:5">
      <c r="A70" s="107">
        <v>2013302</v>
      </c>
      <c r="B70" s="108" t="s">
        <v>56</v>
      </c>
      <c r="C70" s="106">
        <v>4</v>
      </c>
      <c r="D70" s="106">
        <v>4</v>
      </c>
      <c r="E70" s="106">
        <v>0</v>
      </c>
    </row>
    <row r="71" customHeight="1" spans="1:5">
      <c r="A71" s="107">
        <v>2013399</v>
      </c>
      <c r="B71" s="108" t="s">
        <v>85</v>
      </c>
      <c r="C71" s="106">
        <v>185</v>
      </c>
      <c r="D71" s="106">
        <v>185</v>
      </c>
      <c r="E71" s="106">
        <v>0</v>
      </c>
    </row>
    <row r="72" customHeight="1" spans="1:5">
      <c r="A72" s="107">
        <v>20134</v>
      </c>
      <c r="B72" s="108" t="s">
        <v>86</v>
      </c>
      <c r="C72" s="106">
        <f>SUM(C73:C75)</f>
        <v>433</v>
      </c>
      <c r="D72" s="106">
        <f>SUM(D73:D75)</f>
        <v>433</v>
      </c>
      <c r="E72" s="106">
        <f>SUM(E73:E75)</f>
        <v>271</v>
      </c>
    </row>
    <row r="73" customHeight="1" spans="1:5">
      <c r="A73" s="107">
        <v>2013401</v>
      </c>
      <c r="B73" s="108" t="s">
        <v>46</v>
      </c>
      <c r="C73" s="106">
        <v>267</v>
      </c>
      <c r="D73" s="106">
        <v>267</v>
      </c>
      <c r="E73" s="106">
        <v>269</v>
      </c>
    </row>
    <row r="74" customHeight="1" spans="1:5">
      <c r="A74" s="107">
        <v>2013405</v>
      </c>
      <c r="B74" s="108" t="s">
        <v>87</v>
      </c>
      <c r="C74" s="106">
        <v>1</v>
      </c>
      <c r="D74" s="106">
        <v>1</v>
      </c>
      <c r="E74" s="106">
        <v>2</v>
      </c>
    </row>
    <row r="75" customHeight="1" spans="1:5">
      <c r="A75" s="107">
        <v>2013499</v>
      </c>
      <c r="B75" s="108" t="s">
        <v>88</v>
      </c>
      <c r="C75" s="106">
        <v>165</v>
      </c>
      <c r="D75" s="106">
        <v>165</v>
      </c>
      <c r="E75" s="106">
        <v>0</v>
      </c>
    </row>
    <row r="76" customHeight="1" spans="1:5">
      <c r="A76" s="107">
        <v>20137</v>
      </c>
      <c r="B76" s="108" t="s">
        <v>89</v>
      </c>
      <c r="C76" s="106">
        <f>C77</f>
        <v>30</v>
      </c>
      <c r="D76" s="106">
        <f>D77</f>
        <v>30</v>
      </c>
      <c r="E76" s="106">
        <f>E77</f>
        <v>0</v>
      </c>
    </row>
    <row r="77" customHeight="1" spans="1:5">
      <c r="A77" s="107">
        <v>2013701</v>
      </c>
      <c r="B77" s="108" t="s">
        <v>46</v>
      </c>
      <c r="C77" s="106">
        <v>30</v>
      </c>
      <c r="D77" s="106">
        <v>30</v>
      </c>
      <c r="E77" s="106">
        <v>0</v>
      </c>
    </row>
    <row r="78" customHeight="1" spans="1:5">
      <c r="A78" s="107">
        <v>20138</v>
      </c>
      <c r="B78" s="108" t="s">
        <v>90</v>
      </c>
      <c r="C78" s="106">
        <f>SUM(C79:C87)</f>
        <v>4461</v>
      </c>
      <c r="D78" s="106">
        <f>SUM(D79:D87)</f>
        <v>4461</v>
      </c>
      <c r="E78" s="106">
        <f>SUM(E79:E87)</f>
        <v>3872</v>
      </c>
    </row>
    <row r="79" customHeight="1" spans="1:5">
      <c r="A79" s="107">
        <v>2013801</v>
      </c>
      <c r="B79" s="108" t="s">
        <v>46</v>
      </c>
      <c r="C79" s="106">
        <v>3334</v>
      </c>
      <c r="D79" s="106">
        <v>3334</v>
      </c>
      <c r="E79" s="106">
        <v>3048</v>
      </c>
    </row>
    <row r="80" customHeight="1" spans="1:5">
      <c r="A80" s="107">
        <v>2013802</v>
      </c>
      <c r="B80" s="108" t="s">
        <v>56</v>
      </c>
      <c r="C80" s="106">
        <v>1</v>
      </c>
      <c r="D80" s="106">
        <v>1</v>
      </c>
      <c r="E80" s="106">
        <v>0</v>
      </c>
    </row>
    <row r="81" customHeight="1" spans="1:5">
      <c r="A81" s="107">
        <v>2013803</v>
      </c>
      <c r="B81" s="108" t="s">
        <v>52</v>
      </c>
      <c r="C81" s="106">
        <v>110</v>
      </c>
      <c r="D81" s="106">
        <v>110</v>
      </c>
      <c r="E81" s="106">
        <v>113</v>
      </c>
    </row>
    <row r="82" customHeight="1" spans="1:5">
      <c r="A82" s="107">
        <v>2013804</v>
      </c>
      <c r="B82" s="108" t="s">
        <v>91</v>
      </c>
      <c r="C82" s="106">
        <v>1</v>
      </c>
      <c r="D82" s="106">
        <v>1</v>
      </c>
      <c r="E82" s="106">
        <v>0</v>
      </c>
    </row>
    <row r="83" customHeight="1" spans="1:5">
      <c r="A83" s="107">
        <v>2013810</v>
      </c>
      <c r="B83" s="108" t="s">
        <v>92</v>
      </c>
      <c r="C83" s="106">
        <v>91</v>
      </c>
      <c r="D83" s="106">
        <v>91</v>
      </c>
      <c r="E83" s="106">
        <v>3</v>
      </c>
    </row>
    <row r="84" customHeight="1" spans="1:5">
      <c r="A84" s="107">
        <v>2013812</v>
      </c>
      <c r="B84" s="108" t="s">
        <v>93</v>
      </c>
      <c r="C84" s="106">
        <v>22</v>
      </c>
      <c r="D84" s="106">
        <v>22</v>
      </c>
      <c r="E84" s="106">
        <v>0</v>
      </c>
    </row>
    <row r="85" customHeight="1" spans="1:5">
      <c r="A85" s="107">
        <v>2013815</v>
      </c>
      <c r="B85" s="108" t="s">
        <v>94</v>
      </c>
      <c r="C85" s="106">
        <v>26</v>
      </c>
      <c r="D85" s="106">
        <v>26</v>
      </c>
      <c r="E85" s="106">
        <v>0</v>
      </c>
    </row>
    <row r="86" customHeight="1" spans="1:5">
      <c r="A86" s="107">
        <v>2013816</v>
      </c>
      <c r="B86" s="108" t="s">
        <v>95</v>
      </c>
      <c r="C86" s="106">
        <v>381</v>
      </c>
      <c r="D86" s="106">
        <v>381</v>
      </c>
      <c r="E86" s="106">
        <v>188</v>
      </c>
    </row>
    <row r="87" customHeight="1" spans="1:5">
      <c r="A87" s="107">
        <v>2013850</v>
      </c>
      <c r="B87" s="108" t="s">
        <v>53</v>
      </c>
      <c r="C87" s="106">
        <v>495</v>
      </c>
      <c r="D87" s="106">
        <v>495</v>
      </c>
      <c r="E87" s="106">
        <v>520</v>
      </c>
    </row>
    <row r="88" customHeight="1" spans="1:5">
      <c r="A88" s="107">
        <v>20139</v>
      </c>
      <c r="B88" s="108" t="s">
        <v>96</v>
      </c>
      <c r="C88" s="106">
        <f>SUM(C89:C90)</f>
        <v>524</v>
      </c>
      <c r="D88" s="106">
        <f>SUM(D89:D90)</f>
        <v>524</v>
      </c>
      <c r="E88" s="106">
        <f>SUM(E89:E90)</f>
        <v>363</v>
      </c>
    </row>
    <row r="89" customHeight="1" spans="1:5">
      <c r="A89" s="107">
        <v>2013901</v>
      </c>
      <c r="B89" s="108" t="s">
        <v>46</v>
      </c>
      <c r="C89" s="106">
        <v>257</v>
      </c>
      <c r="D89" s="106">
        <v>257</v>
      </c>
      <c r="E89" s="106">
        <v>233</v>
      </c>
    </row>
    <row r="90" customHeight="1" spans="1:5">
      <c r="A90" s="107">
        <v>2013904</v>
      </c>
      <c r="B90" s="108" t="s">
        <v>80</v>
      </c>
      <c r="C90" s="106">
        <v>267</v>
      </c>
      <c r="D90" s="106">
        <v>267</v>
      </c>
      <c r="E90" s="106">
        <v>130</v>
      </c>
    </row>
    <row r="91" customHeight="1" spans="1:5">
      <c r="A91" s="107">
        <v>20140</v>
      </c>
      <c r="B91" s="108" t="s">
        <v>97</v>
      </c>
      <c r="C91" s="106">
        <f>C92</f>
        <v>22</v>
      </c>
      <c r="D91" s="106">
        <f>D92</f>
        <v>22</v>
      </c>
      <c r="E91" s="106">
        <f>E92</f>
        <v>15</v>
      </c>
    </row>
    <row r="92" customHeight="1" spans="1:5">
      <c r="A92" s="107">
        <v>2014004</v>
      </c>
      <c r="B92" s="108" t="s">
        <v>98</v>
      </c>
      <c r="C92" s="106">
        <v>22</v>
      </c>
      <c r="D92" s="106">
        <v>22</v>
      </c>
      <c r="E92" s="106">
        <v>15</v>
      </c>
    </row>
    <row r="93" customHeight="1" spans="1:5">
      <c r="A93" s="107">
        <v>20141</v>
      </c>
      <c r="B93" s="108" t="s">
        <v>99</v>
      </c>
      <c r="C93" s="106">
        <f>C94</f>
        <v>137</v>
      </c>
      <c r="D93" s="106">
        <f>D94</f>
        <v>137</v>
      </c>
      <c r="E93" s="106">
        <f>E94</f>
        <v>169</v>
      </c>
    </row>
    <row r="94" customHeight="1" spans="1:5">
      <c r="A94" s="107">
        <v>2014150</v>
      </c>
      <c r="B94" s="108" t="s">
        <v>53</v>
      </c>
      <c r="C94" s="106">
        <v>137</v>
      </c>
      <c r="D94" s="106">
        <v>137</v>
      </c>
      <c r="E94" s="106">
        <v>169</v>
      </c>
    </row>
    <row r="95" customHeight="1" spans="1:5">
      <c r="A95" s="107">
        <v>20199</v>
      </c>
      <c r="B95" s="108" t="s">
        <v>100</v>
      </c>
      <c r="C95" s="106">
        <f>C96</f>
        <v>234</v>
      </c>
      <c r="D95" s="106">
        <f>D96</f>
        <v>234</v>
      </c>
      <c r="E95" s="106">
        <f>E96</f>
        <v>0</v>
      </c>
    </row>
    <row r="96" customHeight="1" spans="1:5">
      <c r="A96" s="107">
        <v>2019999</v>
      </c>
      <c r="B96" s="108" t="s">
        <v>101</v>
      </c>
      <c r="C96" s="106">
        <v>234</v>
      </c>
      <c r="D96" s="106">
        <v>234</v>
      </c>
      <c r="E96" s="106">
        <v>0</v>
      </c>
    </row>
    <row r="97" customHeight="1" spans="1:5">
      <c r="A97" s="107">
        <v>203</v>
      </c>
      <c r="B97" s="108" t="s">
        <v>102</v>
      </c>
      <c r="C97" s="106">
        <f>C98</f>
        <v>475</v>
      </c>
      <c r="D97" s="106">
        <f>D98</f>
        <v>475</v>
      </c>
      <c r="E97" s="106">
        <f>E98</f>
        <v>191</v>
      </c>
    </row>
    <row r="98" customHeight="1" spans="1:5">
      <c r="A98" s="107">
        <v>20306</v>
      </c>
      <c r="B98" s="108" t="s">
        <v>103</v>
      </c>
      <c r="C98" s="106">
        <f>SUM(C99:C101)</f>
        <v>475</v>
      </c>
      <c r="D98" s="106">
        <f>SUM(D99:D101)</f>
        <v>475</v>
      </c>
      <c r="E98" s="106">
        <f>SUM(E99:E101)</f>
        <v>191</v>
      </c>
    </row>
    <row r="99" customHeight="1" spans="1:5">
      <c r="A99" s="107">
        <v>2030601</v>
      </c>
      <c r="B99" s="108" t="s">
        <v>104</v>
      </c>
      <c r="C99" s="106">
        <v>135</v>
      </c>
      <c r="D99" s="106">
        <v>135</v>
      </c>
      <c r="E99" s="106">
        <v>0</v>
      </c>
    </row>
    <row r="100" s="90" customFormat="1" customHeight="1" spans="1:5">
      <c r="A100" s="107">
        <v>2030603</v>
      </c>
      <c r="B100" s="108" t="s">
        <v>105</v>
      </c>
      <c r="C100" s="106">
        <v>44</v>
      </c>
      <c r="D100" s="106">
        <v>44</v>
      </c>
      <c r="E100" s="106">
        <v>148</v>
      </c>
    </row>
    <row r="101" customHeight="1" spans="1:5">
      <c r="A101" s="107">
        <v>2030607</v>
      </c>
      <c r="B101" s="108" t="s">
        <v>106</v>
      </c>
      <c r="C101" s="106">
        <v>296</v>
      </c>
      <c r="D101" s="106">
        <v>296</v>
      </c>
      <c r="E101" s="106">
        <v>43</v>
      </c>
    </row>
    <row r="102" customHeight="1" spans="1:5">
      <c r="A102" s="107">
        <v>204</v>
      </c>
      <c r="B102" s="108" t="s">
        <v>107</v>
      </c>
      <c r="C102" s="106">
        <f>C103+C107+C110</f>
        <v>29210</v>
      </c>
      <c r="D102" s="106">
        <f>D103+D107+D110</f>
        <v>29210</v>
      </c>
      <c r="E102" s="106">
        <f>E103+E107+E110</f>
        <v>27767</v>
      </c>
    </row>
    <row r="103" customHeight="1" spans="1:5">
      <c r="A103" s="107">
        <v>20402</v>
      </c>
      <c r="B103" s="108" t="s">
        <v>108</v>
      </c>
      <c r="C103" s="106">
        <f>SUM(C104:C106)</f>
        <v>27210</v>
      </c>
      <c r="D103" s="106">
        <f>SUM(D104:D106)</f>
        <v>27210</v>
      </c>
      <c r="E103" s="106">
        <f>SUM(E104:E106)</f>
        <v>25924</v>
      </c>
    </row>
    <row r="104" customHeight="1" spans="1:5">
      <c r="A104" s="107">
        <v>2040201</v>
      </c>
      <c r="B104" s="108" t="s">
        <v>46</v>
      </c>
      <c r="C104" s="106">
        <v>26831</v>
      </c>
      <c r="D104" s="106">
        <v>26831</v>
      </c>
      <c r="E104" s="106">
        <v>25385</v>
      </c>
    </row>
    <row r="105" customHeight="1" spans="1:5">
      <c r="A105" s="107">
        <v>2040220</v>
      </c>
      <c r="B105" s="108" t="s">
        <v>109</v>
      </c>
      <c r="C105" s="106">
        <v>3</v>
      </c>
      <c r="D105" s="106">
        <v>3</v>
      </c>
      <c r="E105" s="106">
        <v>0</v>
      </c>
    </row>
    <row r="106" s="90" customFormat="1" customHeight="1" spans="1:5">
      <c r="A106" s="107">
        <v>2040299</v>
      </c>
      <c r="B106" s="108" t="s">
        <v>110</v>
      </c>
      <c r="C106" s="106">
        <v>376</v>
      </c>
      <c r="D106" s="106">
        <v>376</v>
      </c>
      <c r="E106" s="106">
        <v>539</v>
      </c>
    </row>
    <row r="107" customHeight="1" spans="1:5">
      <c r="A107" s="107">
        <v>20406</v>
      </c>
      <c r="B107" s="108" t="s">
        <v>111</v>
      </c>
      <c r="C107" s="106">
        <f>SUM(C108:C109)</f>
        <v>1936</v>
      </c>
      <c r="D107" s="106">
        <f>SUM(D108:D109)</f>
        <v>1936</v>
      </c>
      <c r="E107" s="106">
        <f>SUM(E108:E109)</f>
        <v>1843</v>
      </c>
    </row>
    <row r="108" customHeight="1" spans="1:5">
      <c r="A108" s="107">
        <v>2040601</v>
      </c>
      <c r="B108" s="108" t="s">
        <v>46</v>
      </c>
      <c r="C108" s="106">
        <v>1824</v>
      </c>
      <c r="D108" s="106">
        <v>1824</v>
      </c>
      <c r="E108" s="106">
        <v>1764</v>
      </c>
    </row>
    <row r="109" customHeight="1" spans="1:5">
      <c r="A109" s="107">
        <v>2040604</v>
      </c>
      <c r="B109" s="108" t="s">
        <v>112</v>
      </c>
      <c r="C109" s="106">
        <v>112</v>
      </c>
      <c r="D109" s="106">
        <v>112</v>
      </c>
      <c r="E109" s="106">
        <v>79</v>
      </c>
    </row>
    <row r="110" customHeight="1" spans="1:5">
      <c r="A110" s="107">
        <v>20499</v>
      </c>
      <c r="B110" s="108" t="s">
        <v>113</v>
      </c>
      <c r="C110" s="106">
        <f>C111</f>
        <v>64</v>
      </c>
      <c r="D110" s="106">
        <f>D111</f>
        <v>64</v>
      </c>
      <c r="E110" s="106">
        <f>E111</f>
        <v>0</v>
      </c>
    </row>
    <row r="111" customHeight="1" spans="1:5">
      <c r="A111" s="107">
        <v>2049999</v>
      </c>
      <c r="B111" s="108" t="s">
        <v>114</v>
      </c>
      <c r="C111" s="106">
        <v>64</v>
      </c>
      <c r="D111" s="106">
        <v>64</v>
      </c>
      <c r="E111" s="106">
        <v>0</v>
      </c>
    </row>
    <row r="112" customHeight="1" spans="1:5">
      <c r="A112" s="107">
        <v>205</v>
      </c>
      <c r="B112" s="108" t="s">
        <v>115</v>
      </c>
      <c r="C112" s="106">
        <f>C113+C115+C121+C123+C125+C127+C130</f>
        <v>130865</v>
      </c>
      <c r="D112" s="106">
        <f>D113+D115+D121+D123+D125+D127+D130</f>
        <v>130865</v>
      </c>
      <c r="E112" s="106">
        <f>E113+E115+E121+E123+E125+E127+E130</f>
        <v>132526</v>
      </c>
    </row>
    <row r="113" customHeight="1" spans="1:5">
      <c r="A113" s="107">
        <v>20501</v>
      </c>
      <c r="B113" s="108" t="s">
        <v>116</v>
      </c>
      <c r="C113" s="106">
        <f>C114</f>
        <v>606</v>
      </c>
      <c r="D113" s="106">
        <f>D114</f>
        <v>606</v>
      </c>
      <c r="E113" s="106">
        <f>E114</f>
        <v>565</v>
      </c>
    </row>
    <row r="114" customHeight="1" spans="1:5">
      <c r="A114" s="107">
        <v>2050101</v>
      </c>
      <c r="B114" s="108" t="s">
        <v>46</v>
      </c>
      <c r="C114" s="106">
        <v>606</v>
      </c>
      <c r="D114" s="106">
        <v>606</v>
      </c>
      <c r="E114" s="106">
        <v>565</v>
      </c>
    </row>
    <row r="115" customHeight="1" spans="1:5">
      <c r="A115" s="107">
        <v>20502</v>
      </c>
      <c r="B115" s="108" t="s">
        <v>117</v>
      </c>
      <c r="C115" s="106">
        <f>SUM(C116:C120)</f>
        <v>121396</v>
      </c>
      <c r="D115" s="106">
        <f>SUM(D116:D120)</f>
        <v>121396</v>
      </c>
      <c r="E115" s="106">
        <f>SUM(E116:E120)</f>
        <v>118860</v>
      </c>
    </row>
    <row r="116" customHeight="1" spans="1:5">
      <c r="A116" s="107">
        <v>2050201</v>
      </c>
      <c r="B116" s="108" t="s">
        <v>118</v>
      </c>
      <c r="C116" s="106">
        <v>13374</v>
      </c>
      <c r="D116" s="106">
        <v>13374</v>
      </c>
      <c r="E116" s="106">
        <v>12005</v>
      </c>
    </row>
    <row r="117" customHeight="1" spans="1:5">
      <c r="A117" s="107">
        <v>2050202</v>
      </c>
      <c r="B117" s="108" t="s">
        <v>119</v>
      </c>
      <c r="C117" s="106">
        <v>51446</v>
      </c>
      <c r="D117" s="106">
        <v>51446</v>
      </c>
      <c r="E117" s="106">
        <v>48170</v>
      </c>
    </row>
    <row r="118" customHeight="1" spans="1:5">
      <c r="A118" s="107">
        <v>2050203</v>
      </c>
      <c r="B118" s="108" t="s">
        <v>120</v>
      </c>
      <c r="C118" s="106">
        <v>34818</v>
      </c>
      <c r="D118" s="106">
        <v>34818</v>
      </c>
      <c r="E118" s="106">
        <v>32694</v>
      </c>
    </row>
    <row r="119" customHeight="1" spans="1:5">
      <c r="A119" s="107">
        <v>2050204</v>
      </c>
      <c r="B119" s="108" t="s">
        <v>121</v>
      </c>
      <c r="C119" s="106">
        <v>19420</v>
      </c>
      <c r="D119" s="106">
        <v>19420</v>
      </c>
      <c r="E119" s="106">
        <v>18116</v>
      </c>
    </row>
    <row r="120" s="90" customFormat="1" customHeight="1" spans="1:5">
      <c r="A120" s="107">
        <v>2050299</v>
      </c>
      <c r="B120" s="108" t="s">
        <v>122</v>
      </c>
      <c r="C120" s="106">
        <v>2338</v>
      </c>
      <c r="D120" s="106">
        <v>2338</v>
      </c>
      <c r="E120" s="106">
        <v>7875</v>
      </c>
    </row>
    <row r="121" customHeight="1" spans="1:5">
      <c r="A121" s="107">
        <v>20503</v>
      </c>
      <c r="B121" s="108" t="s">
        <v>123</v>
      </c>
      <c r="C121" s="106">
        <f>C122</f>
        <v>2854</v>
      </c>
      <c r="D121" s="106">
        <f>D122</f>
        <v>2854</v>
      </c>
      <c r="E121" s="106">
        <f>E122</f>
        <v>2684</v>
      </c>
    </row>
    <row r="122" customHeight="1" spans="1:5">
      <c r="A122" s="107">
        <v>2050302</v>
      </c>
      <c r="B122" s="108" t="s">
        <v>124</v>
      </c>
      <c r="C122" s="106">
        <v>2854</v>
      </c>
      <c r="D122" s="106">
        <v>2854</v>
      </c>
      <c r="E122" s="106">
        <v>2684</v>
      </c>
    </row>
    <row r="123" customHeight="1" spans="1:5">
      <c r="A123" s="107">
        <v>20504</v>
      </c>
      <c r="B123" s="108" t="s">
        <v>125</v>
      </c>
      <c r="C123" s="106">
        <f>C124</f>
        <v>828</v>
      </c>
      <c r="D123" s="106">
        <f>D124</f>
        <v>828</v>
      </c>
      <c r="E123" s="106">
        <f>E124</f>
        <v>716</v>
      </c>
    </row>
    <row r="124" customHeight="1" spans="1:5">
      <c r="A124" s="107">
        <v>2050401</v>
      </c>
      <c r="B124" s="108" t="s">
        <v>126</v>
      </c>
      <c r="C124" s="106">
        <v>828</v>
      </c>
      <c r="D124" s="106">
        <v>828</v>
      </c>
      <c r="E124" s="106">
        <v>716</v>
      </c>
    </row>
    <row r="125" customHeight="1" spans="1:5">
      <c r="A125" s="107">
        <v>20507</v>
      </c>
      <c r="B125" s="108" t="s">
        <v>127</v>
      </c>
      <c r="C125" s="106">
        <f>C126</f>
        <v>1018</v>
      </c>
      <c r="D125" s="106">
        <f>D126</f>
        <v>1018</v>
      </c>
      <c r="E125" s="106">
        <f>E126</f>
        <v>944</v>
      </c>
    </row>
    <row r="126" customHeight="1" spans="1:5">
      <c r="A126" s="107">
        <v>2050701</v>
      </c>
      <c r="B126" s="108" t="s">
        <v>128</v>
      </c>
      <c r="C126" s="106">
        <v>1018</v>
      </c>
      <c r="D126" s="106">
        <v>1018</v>
      </c>
      <c r="E126" s="106">
        <v>944</v>
      </c>
    </row>
    <row r="127" customHeight="1" spans="1:5">
      <c r="A127" s="107">
        <v>20508</v>
      </c>
      <c r="B127" s="108" t="s">
        <v>129</v>
      </c>
      <c r="C127" s="106">
        <f>SUM(C128:C129)</f>
        <v>909</v>
      </c>
      <c r="D127" s="106">
        <f>SUM(D128:D129)</f>
        <v>909</v>
      </c>
      <c r="E127" s="106">
        <f>SUM(E128:E129)</f>
        <v>782</v>
      </c>
    </row>
    <row r="128" customHeight="1" spans="1:5">
      <c r="A128" s="107">
        <v>2050802</v>
      </c>
      <c r="B128" s="108" t="s">
        <v>130</v>
      </c>
      <c r="C128" s="106">
        <v>643</v>
      </c>
      <c r="D128" s="106">
        <v>643</v>
      </c>
      <c r="E128" s="106">
        <v>593</v>
      </c>
    </row>
    <row r="129" customHeight="1" spans="1:5">
      <c r="A129" s="107">
        <v>2050899</v>
      </c>
      <c r="B129" s="108" t="s">
        <v>131</v>
      </c>
      <c r="C129" s="106">
        <v>266</v>
      </c>
      <c r="D129" s="106">
        <v>266</v>
      </c>
      <c r="E129" s="106">
        <v>189</v>
      </c>
    </row>
    <row r="130" customHeight="1" spans="1:5">
      <c r="A130" s="107">
        <v>20599</v>
      </c>
      <c r="B130" s="108" t="s">
        <v>132</v>
      </c>
      <c r="C130" s="106">
        <f>C131</f>
        <v>3254</v>
      </c>
      <c r="D130" s="106">
        <f>D131</f>
        <v>3254</v>
      </c>
      <c r="E130" s="106">
        <f>E131</f>
        <v>7975</v>
      </c>
    </row>
    <row r="131" customHeight="1" spans="1:5">
      <c r="A131" s="107">
        <v>2059999</v>
      </c>
      <c r="B131" s="108" t="s">
        <v>133</v>
      </c>
      <c r="C131" s="106">
        <v>3254</v>
      </c>
      <c r="D131" s="106">
        <v>3254</v>
      </c>
      <c r="E131" s="106">
        <v>7975</v>
      </c>
    </row>
    <row r="132" customHeight="1" spans="1:5">
      <c r="A132" s="107">
        <v>206</v>
      </c>
      <c r="B132" s="108" t="s">
        <v>134</v>
      </c>
      <c r="C132" s="106">
        <f>C133+C136+C139+C141+C143+C145</f>
        <v>5545</v>
      </c>
      <c r="D132" s="106">
        <f>D133+D136+D139+D141+D143+D145</f>
        <v>5545</v>
      </c>
      <c r="E132" s="106">
        <f>E133+E136+E139+E141+E143+E145</f>
        <v>1100</v>
      </c>
    </row>
    <row r="133" customHeight="1" spans="1:5">
      <c r="A133" s="107">
        <v>20601</v>
      </c>
      <c r="B133" s="108" t="s">
        <v>135</v>
      </c>
      <c r="C133" s="106">
        <f>C134+C135</f>
        <v>248</v>
      </c>
      <c r="D133" s="106">
        <f>D134+D135</f>
        <v>248</v>
      </c>
      <c r="E133" s="106">
        <f>E134+E135</f>
        <v>223</v>
      </c>
    </row>
    <row r="134" customHeight="1" spans="1:5">
      <c r="A134" s="107">
        <v>2060101</v>
      </c>
      <c r="B134" s="108" t="s">
        <v>46</v>
      </c>
      <c r="C134" s="106">
        <v>241</v>
      </c>
      <c r="D134" s="106">
        <v>241</v>
      </c>
      <c r="E134" s="106">
        <v>216</v>
      </c>
    </row>
    <row r="135" customHeight="1" spans="1:5">
      <c r="A135" s="107">
        <v>2060103</v>
      </c>
      <c r="B135" s="108" t="s">
        <v>52</v>
      </c>
      <c r="C135" s="106">
        <v>7</v>
      </c>
      <c r="D135" s="106">
        <v>7</v>
      </c>
      <c r="E135" s="106">
        <v>7</v>
      </c>
    </row>
    <row r="136" customHeight="1" spans="1:5">
      <c r="A136" s="107">
        <v>20604</v>
      </c>
      <c r="B136" s="108" t="s">
        <v>136</v>
      </c>
      <c r="C136" s="106">
        <f>C137+C138</f>
        <v>3297</v>
      </c>
      <c r="D136" s="106">
        <f>D137+D138</f>
        <v>3297</v>
      </c>
      <c r="E136" s="106">
        <f>E137+E138</f>
        <v>207</v>
      </c>
    </row>
    <row r="137" customHeight="1" spans="1:5">
      <c r="A137" s="107">
        <v>2060404</v>
      </c>
      <c r="B137" s="108" t="s">
        <v>137</v>
      </c>
      <c r="C137" s="106">
        <v>1</v>
      </c>
      <c r="D137" s="106">
        <v>1</v>
      </c>
      <c r="E137" s="106">
        <v>0</v>
      </c>
    </row>
    <row r="138" s="90" customFormat="1" customHeight="1" spans="1:5">
      <c r="A138" s="107">
        <v>2060499</v>
      </c>
      <c r="B138" s="108" t="s">
        <v>138</v>
      </c>
      <c r="C138" s="106">
        <v>3296</v>
      </c>
      <c r="D138" s="106">
        <v>3296</v>
      </c>
      <c r="E138" s="106">
        <v>207</v>
      </c>
    </row>
    <row r="139" customHeight="1" spans="1:5">
      <c r="A139" s="107">
        <v>20605</v>
      </c>
      <c r="B139" s="108" t="s">
        <v>139</v>
      </c>
      <c r="C139" s="106">
        <f>C140</f>
        <v>80</v>
      </c>
      <c r="D139" s="106">
        <f>D140</f>
        <v>80</v>
      </c>
      <c r="E139" s="106">
        <f>E140</f>
        <v>0</v>
      </c>
    </row>
    <row r="140" customHeight="1" spans="1:5">
      <c r="A140" s="107">
        <v>2060502</v>
      </c>
      <c r="B140" s="108" t="s">
        <v>140</v>
      </c>
      <c r="C140" s="106">
        <v>80</v>
      </c>
      <c r="D140" s="106">
        <v>80</v>
      </c>
      <c r="E140" s="106">
        <v>0</v>
      </c>
    </row>
    <row r="141" customHeight="1" spans="1:5">
      <c r="A141" s="107">
        <v>20607</v>
      </c>
      <c r="B141" s="108" t="s">
        <v>141</v>
      </c>
      <c r="C141" s="106">
        <f>C142</f>
        <v>183</v>
      </c>
      <c r="D141" s="106">
        <f>D142</f>
        <v>183</v>
      </c>
      <c r="E141" s="106">
        <f>E142</f>
        <v>168</v>
      </c>
    </row>
    <row r="142" customHeight="1" spans="1:5">
      <c r="A142" s="107">
        <v>2060701</v>
      </c>
      <c r="B142" s="108" t="s">
        <v>142</v>
      </c>
      <c r="C142" s="106">
        <v>183</v>
      </c>
      <c r="D142" s="106">
        <v>183</v>
      </c>
      <c r="E142" s="106">
        <v>168</v>
      </c>
    </row>
    <row r="143" customHeight="1" spans="1:5">
      <c r="A143" s="107">
        <v>20608</v>
      </c>
      <c r="B143" s="108" t="s">
        <v>143</v>
      </c>
      <c r="C143" s="106">
        <f>C144</f>
        <v>21</v>
      </c>
      <c r="D143" s="106">
        <f>D144</f>
        <v>21</v>
      </c>
      <c r="E143" s="106">
        <f>E144</f>
        <v>0</v>
      </c>
    </row>
    <row r="144" customHeight="1" spans="1:5">
      <c r="A144" s="107">
        <v>2060899</v>
      </c>
      <c r="B144" s="108" t="s">
        <v>144</v>
      </c>
      <c r="C144" s="106">
        <f>21</f>
        <v>21</v>
      </c>
      <c r="D144" s="106">
        <v>21</v>
      </c>
      <c r="E144" s="106">
        <v>0</v>
      </c>
    </row>
    <row r="145" customHeight="1" spans="1:5">
      <c r="A145" s="107">
        <v>20699</v>
      </c>
      <c r="B145" s="108" t="s">
        <v>145</v>
      </c>
      <c r="C145" s="106">
        <f>SUM(C146:C147)</f>
        <v>1716</v>
      </c>
      <c r="D145" s="106">
        <f>D146+D147</f>
        <v>1716</v>
      </c>
      <c r="E145" s="106">
        <f>E146+E147</f>
        <v>502</v>
      </c>
    </row>
    <row r="146" customHeight="1" spans="1:5">
      <c r="A146" s="107">
        <v>2069901</v>
      </c>
      <c r="B146" s="108" t="s">
        <v>146</v>
      </c>
      <c r="C146" s="106">
        <v>1496</v>
      </c>
      <c r="D146" s="106">
        <v>1496</v>
      </c>
      <c r="E146" s="106">
        <v>0</v>
      </c>
    </row>
    <row r="147" customHeight="1" spans="1:5">
      <c r="A147" s="107">
        <v>2069999</v>
      </c>
      <c r="B147" s="108" t="s">
        <v>147</v>
      </c>
      <c r="C147" s="106">
        <v>220</v>
      </c>
      <c r="D147" s="106">
        <v>220</v>
      </c>
      <c r="E147" s="106">
        <v>502</v>
      </c>
    </row>
    <row r="148" customHeight="1" spans="1:5">
      <c r="A148" s="107">
        <v>207</v>
      </c>
      <c r="B148" s="108" t="s">
        <v>148</v>
      </c>
      <c r="C148" s="106">
        <f>C149+C155+C159+C162</f>
        <v>8420</v>
      </c>
      <c r="D148" s="106">
        <f>D149+D155+D159+D162</f>
        <v>8420</v>
      </c>
      <c r="E148" s="106">
        <f>E149+E155+E159+E162</f>
        <v>3808</v>
      </c>
    </row>
    <row r="149" customHeight="1" spans="1:5">
      <c r="A149" s="107">
        <v>20701</v>
      </c>
      <c r="B149" s="108" t="s">
        <v>149</v>
      </c>
      <c r="C149" s="106">
        <f>SUM(C150:C154)</f>
        <v>1985</v>
      </c>
      <c r="D149" s="106">
        <f>SUM(D150:D154)</f>
        <v>1985</v>
      </c>
      <c r="E149" s="106">
        <f>SUM(E150:E154)</f>
        <v>2316</v>
      </c>
    </row>
    <row r="150" customHeight="1" spans="1:5">
      <c r="A150" s="107">
        <v>2070101</v>
      </c>
      <c r="B150" s="108" t="s">
        <v>46</v>
      </c>
      <c r="C150" s="106">
        <v>321</v>
      </c>
      <c r="D150" s="106">
        <v>321</v>
      </c>
      <c r="E150" s="106">
        <v>677</v>
      </c>
    </row>
    <row r="151" customHeight="1" spans="1:5">
      <c r="A151" s="107">
        <v>2070104</v>
      </c>
      <c r="B151" s="108" t="s">
        <v>150</v>
      </c>
      <c r="C151" s="106">
        <v>224</v>
      </c>
      <c r="D151" s="106">
        <v>224</v>
      </c>
      <c r="E151" s="106">
        <v>269</v>
      </c>
    </row>
    <row r="152" customHeight="1" spans="1:5">
      <c r="A152" s="107">
        <v>2070109</v>
      </c>
      <c r="B152" s="108" t="s">
        <v>151</v>
      </c>
      <c r="C152" s="106">
        <v>1299</v>
      </c>
      <c r="D152" s="106">
        <v>1299</v>
      </c>
      <c r="E152" s="106">
        <v>1270</v>
      </c>
    </row>
    <row r="153" customHeight="1" spans="1:5">
      <c r="A153" s="107">
        <v>2070112</v>
      </c>
      <c r="B153" s="108" t="s">
        <v>152</v>
      </c>
      <c r="C153" s="106">
        <v>91</v>
      </c>
      <c r="D153" s="106">
        <v>91</v>
      </c>
      <c r="E153" s="106">
        <v>95</v>
      </c>
    </row>
    <row r="154" customHeight="1" spans="1:5">
      <c r="A154" s="107">
        <v>2070199</v>
      </c>
      <c r="B154" s="108" t="s">
        <v>153</v>
      </c>
      <c r="C154" s="106">
        <v>50</v>
      </c>
      <c r="D154" s="106">
        <v>50</v>
      </c>
      <c r="E154" s="106">
        <v>5</v>
      </c>
    </row>
    <row r="155" customHeight="1" spans="1:5">
      <c r="A155" s="107">
        <v>20703</v>
      </c>
      <c r="B155" s="108" t="s">
        <v>154</v>
      </c>
      <c r="C155" s="106">
        <f>SUM(C156:C158)</f>
        <v>600</v>
      </c>
      <c r="D155" s="106">
        <f>SUM(D156:D158)</f>
        <v>600</v>
      </c>
      <c r="E155" s="106">
        <f>SUM(E156:E158)</f>
        <v>394</v>
      </c>
    </row>
    <row r="156" customHeight="1" spans="1:5">
      <c r="A156" s="107">
        <v>2070301</v>
      </c>
      <c r="B156" s="108" t="s">
        <v>46</v>
      </c>
      <c r="C156" s="106">
        <v>161</v>
      </c>
      <c r="D156" s="106">
        <v>161</v>
      </c>
      <c r="E156" s="106">
        <v>186</v>
      </c>
    </row>
    <row r="157" customHeight="1" spans="1:5">
      <c r="A157" s="107">
        <v>2070307</v>
      </c>
      <c r="B157" s="108" t="s">
        <v>155</v>
      </c>
      <c r="C157" s="106">
        <v>210</v>
      </c>
      <c r="D157" s="106">
        <v>210</v>
      </c>
      <c r="E157" s="106">
        <v>78</v>
      </c>
    </row>
    <row r="158" customHeight="1" spans="1:5">
      <c r="A158" s="107">
        <v>2070308</v>
      </c>
      <c r="B158" s="108" t="s">
        <v>156</v>
      </c>
      <c r="C158" s="106">
        <v>229</v>
      </c>
      <c r="D158" s="106">
        <v>229</v>
      </c>
      <c r="E158" s="106">
        <v>130</v>
      </c>
    </row>
    <row r="159" customHeight="1" spans="1:5">
      <c r="A159" s="107">
        <v>20708</v>
      </c>
      <c r="B159" s="108" t="s">
        <v>157</v>
      </c>
      <c r="C159" s="106">
        <f>SUM(C160:C161)</f>
        <v>1072</v>
      </c>
      <c r="D159" s="106">
        <f>SUM(D160:D161)</f>
        <v>1072</v>
      </c>
      <c r="E159" s="106">
        <f>SUM(E160:E161)</f>
        <v>1098</v>
      </c>
    </row>
    <row r="160" customHeight="1" spans="1:5">
      <c r="A160" s="107">
        <v>2070801</v>
      </c>
      <c r="B160" s="108" t="s">
        <v>46</v>
      </c>
      <c r="C160" s="106">
        <v>26</v>
      </c>
      <c r="D160" s="106">
        <v>26</v>
      </c>
      <c r="E160" s="106">
        <v>7</v>
      </c>
    </row>
    <row r="161" customHeight="1" spans="1:5">
      <c r="A161" s="107">
        <v>2070808</v>
      </c>
      <c r="B161" s="108" t="s">
        <v>158</v>
      </c>
      <c r="C161" s="106">
        <v>1046</v>
      </c>
      <c r="D161" s="106">
        <v>1046</v>
      </c>
      <c r="E161" s="106">
        <v>1091</v>
      </c>
    </row>
    <row r="162" customHeight="1" spans="1:5">
      <c r="A162" s="107">
        <v>20799</v>
      </c>
      <c r="B162" s="108" t="s">
        <v>159</v>
      </c>
      <c r="C162" s="106">
        <f>C163</f>
        <v>4763</v>
      </c>
      <c r="D162" s="106">
        <f>D163</f>
        <v>4763</v>
      </c>
      <c r="E162" s="106">
        <f>E163</f>
        <v>0</v>
      </c>
    </row>
    <row r="163" customHeight="1" spans="1:5">
      <c r="A163" s="107">
        <v>2079999</v>
      </c>
      <c r="B163" s="108" t="s">
        <v>160</v>
      </c>
      <c r="C163" s="106">
        <v>4763</v>
      </c>
      <c r="D163" s="106">
        <v>4763</v>
      </c>
      <c r="E163" s="106">
        <v>0</v>
      </c>
    </row>
    <row r="164" customHeight="1" spans="1:5">
      <c r="A164" s="107">
        <v>208</v>
      </c>
      <c r="B164" s="108" t="s">
        <v>161</v>
      </c>
      <c r="C164" s="106">
        <f>C165+C172+C175+C180+C185+C194+C201+C207+C213+C215+C218+C221+C224+C227+C230</f>
        <v>122655</v>
      </c>
      <c r="D164" s="106">
        <f>D165+D172+D175+D180+D185+D194+D201+D207+D213+D215+D218+D221+D224+D227+D230</f>
        <v>122655</v>
      </c>
      <c r="E164" s="106">
        <f>E165+E172+E175+E180+E185+E194+E201+E207+E213+E215+E218+E221+E224+E227+E230</f>
        <v>131487</v>
      </c>
    </row>
    <row r="165" customHeight="1" spans="1:5">
      <c r="A165" s="107">
        <v>20801</v>
      </c>
      <c r="B165" s="108" t="s">
        <v>162</v>
      </c>
      <c r="C165" s="106">
        <f>SUM(C166:C171)</f>
        <v>1624</v>
      </c>
      <c r="D165" s="106">
        <f>SUM(D166:D171)</f>
        <v>1624</v>
      </c>
      <c r="E165" s="106">
        <f>SUM(E166:E171)</f>
        <v>1441</v>
      </c>
    </row>
    <row r="166" customHeight="1" spans="1:5">
      <c r="A166" s="107">
        <v>2080101</v>
      </c>
      <c r="B166" s="108" t="s">
        <v>46</v>
      </c>
      <c r="C166" s="106">
        <v>642</v>
      </c>
      <c r="D166" s="106">
        <v>642</v>
      </c>
      <c r="E166" s="106">
        <v>720</v>
      </c>
    </row>
    <row r="167" customHeight="1" spans="1:5">
      <c r="A167" s="107">
        <v>2080105</v>
      </c>
      <c r="B167" s="108" t="s">
        <v>163</v>
      </c>
      <c r="C167" s="106">
        <v>72</v>
      </c>
      <c r="D167" s="106">
        <v>72</v>
      </c>
      <c r="E167" s="106">
        <v>93</v>
      </c>
    </row>
    <row r="168" customHeight="1" spans="1:5">
      <c r="A168" s="107">
        <v>2080109</v>
      </c>
      <c r="B168" s="108" t="s">
        <v>164</v>
      </c>
      <c r="C168" s="106">
        <v>138</v>
      </c>
      <c r="D168" s="106">
        <v>138</v>
      </c>
      <c r="E168" s="106">
        <v>112</v>
      </c>
    </row>
    <row r="169" customHeight="1" spans="1:5">
      <c r="A169" s="107">
        <v>2080111</v>
      </c>
      <c r="B169" s="108" t="s">
        <v>165</v>
      </c>
      <c r="C169" s="106">
        <v>527</v>
      </c>
      <c r="D169" s="106">
        <v>527</v>
      </c>
      <c r="E169" s="106">
        <v>396</v>
      </c>
    </row>
    <row r="170" customHeight="1" spans="1:5">
      <c r="A170" s="107">
        <v>2080112</v>
      </c>
      <c r="B170" s="108" t="s">
        <v>166</v>
      </c>
      <c r="C170" s="106">
        <v>121</v>
      </c>
      <c r="D170" s="106">
        <v>121</v>
      </c>
      <c r="E170" s="106">
        <v>120</v>
      </c>
    </row>
    <row r="171" customHeight="1" spans="1:5">
      <c r="A171" s="107">
        <v>2080116</v>
      </c>
      <c r="B171" s="108" t="s">
        <v>167</v>
      </c>
      <c r="C171" s="106">
        <v>124</v>
      </c>
      <c r="D171" s="106">
        <v>124</v>
      </c>
      <c r="E171" s="106">
        <v>0</v>
      </c>
    </row>
    <row r="172" customHeight="1" spans="1:5">
      <c r="A172" s="107">
        <v>20802</v>
      </c>
      <c r="B172" s="108" t="s">
        <v>168</v>
      </c>
      <c r="C172" s="106">
        <f>SUM(C173:C174)</f>
        <v>496</v>
      </c>
      <c r="D172" s="106">
        <f>SUM(D173:D174)</f>
        <v>496</v>
      </c>
      <c r="E172" s="106">
        <f>SUM(E173:E174)</f>
        <v>452</v>
      </c>
    </row>
    <row r="173" customHeight="1" spans="1:5">
      <c r="A173" s="107">
        <v>2080201</v>
      </c>
      <c r="B173" s="108" t="s">
        <v>46</v>
      </c>
      <c r="C173" s="106">
        <v>276</v>
      </c>
      <c r="D173" s="106">
        <v>276</v>
      </c>
      <c r="E173" s="106">
        <v>274</v>
      </c>
    </row>
    <row r="174" s="90" customFormat="1" customHeight="1" spans="1:5">
      <c r="A174" s="107">
        <v>2080299</v>
      </c>
      <c r="B174" s="108" t="s">
        <v>169</v>
      </c>
      <c r="C174" s="106">
        <v>220</v>
      </c>
      <c r="D174" s="106">
        <v>220</v>
      </c>
      <c r="E174" s="106">
        <v>178</v>
      </c>
    </row>
    <row r="175" customHeight="1" spans="1:5">
      <c r="A175" s="107">
        <v>20805</v>
      </c>
      <c r="B175" s="108" t="s">
        <v>170</v>
      </c>
      <c r="C175" s="106">
        <f>SUM(C176:C179)</f>
        <v>62604</v>
      </c>
      <c r="D175" s="106">
        <f>SUM(D176:D179)</f>
        <v>62604</v>
      </c>
      <c r="E175" s="106">
        <f>SUM(E176:E179)</f>
        <v>66565</v>
      </c>
    </row>
    <row r="176" customHeight="1" spans="1:5">
      <c r="A176" s="107">
        <v>2080505</v>
      </c>
      <c r="B176" s="108" t="s">
        <v>171</v>
      </c>
      <c r="C176" s="106">
        <v>21865</v>
      </c>
      <c r="D176" s="106">
        <v>21865</v>
      </c>
      <c r="E176" s="106">
        <v>23242</v>
      </c>
    </row>
    <row r="177" customHeight="1" spans="1:5">
      <c r="A177" s="107">
        <v>2080506</v>
      </c>
      <c r="B177" s="108" t="s">
        <v>172</v>
      </c>
      <c r="C177" s="106">
        <v>10945</v>
      </c>
      <c r="D177" s="106">
        <v>10945</v>
      </c>
      <c r="E177" s="106">
        <v>11621</v>
      </c>
    </row>
    <row r="178" customHeight="1" spans="1:5">
      <c r="A178" s="107">
        <v>2080507</v>
      </c>
      <c r="B178" s="108" t="s">
        <v>173</v>
      </c>
      <c r="C178" s="106">
        <v>28513</v>
      </c>
      <c r="D178" s="106">
        <v>28513</v>
      </c>
      <c r="E178" s="106">
        <v>31021</v>
      </c>
    </row>
    <row r="179" customHeight="1" spans="1:5">
      <c r="A179" s="107">
        <v>2080508</v>
      </c>
      <c r="B179" s="108" t="s">
        <v>174</v>
      </c>
      <c r="C179" s="106">
        <v>1281</v>
      </c>
      <c r="D179" s="106">
        <v>1281</v>
      </c>
      <c r="E179" s="106">
        <v>681</v>
      </c>
    </row>
    <row r="180" customHeight="1" spans="1:5">
      <c r="A180" s="107">
        <v>20807</v>
      </c>
      <c r="B180" s="108" t="s">
        <v>175</v>
      </c>
      <c r="C180" s="106">
        <f>SUM(C181:C184)</f>
        <v>883</v>
      </c>
      <c r="D180" s="106">
        <f>SUM(D181:D184)</f>
        <v>883</v>
      </c>
      <c r="E180" s="106">
        <f>SUM(E181:E184)</f>
        <v>1422</v>
      </c>
    </row>
    <row r="181" s="90" customFormat="1" customHeight="1" spans="1:5">
      <c r="A181" s="107">
        <v>2080704</v>
      </c>
      <c r="B181" s="108" t="s">
        <v>176</v>
      </c>
      <c r="C181" s="106">
        <v>6</v>
      </c>
      <c r="D181" s="106">
        <v>6</v>
      </c>
      <c r="E181" s="106">
        <v>477</v>
      </c>
    </row>
    <row r="182" customHeight="1" spans="1:5">
      <c r="A182" s="107">
        <v>2080705</v>
      </c>
      <c r="B182" s="108" t="s">
        <v>177</v>
      </c>
      <c r="C182" s="106">
        <v>36</v>
      </c>
      <c r="D182" s="106">
        <v>36</v>
      </c>
      <c r="E182" s="106">
        <v>60</v>
      </c>
    </row>
    <row r="183" customHeight="1" spans="1:5">
      <c r="A183" s="107">
        <v>2080711</v>
      </c>
      <c r="B183" s="108" t="s">
        <v>178</v>
      </c>
      <c r="C183" s="106">
        <v>78</v>
      </c>
      <c r="D183" s="106">
        <v>78</v>
      </c>
      <c r="E183" s="106">
        <v>0</v>
      </c>
    </row>
    <row r="184" s="90" customFormat="1" customHeight="1" spans="1:5">
      <c r="A184" s="107">
        <v>2080799</v>
      </c>
      <c r="B184" s="108" t="s">
        <v>179</v>
      </c>
      <c r="C184" s="106">
        <v>763</v>
      </c>
      <c r="D184" s="106">
        <v>763</v>
      </c>
      <c r="E184" s="106">
        <v>885</v>
      </c>
    </row>
    <row r="185" customHeight="1" spans="1:5">
      <c r="A185" s="107">
        <v>20808</v>
      </c>
      <c r="B185" s="108" t="s">
        <v>180</v>
      </c>
      <c r="C185" s="106">
        <f>SUM(C186:C193)</f>
        <v>7631</v>
      </c>
      <c r="D185" s="106">
        <f>SUM(D186:D193)</f>
        <v>7631</v>
      </c>
      <c r="E185" s="106">
        <f>SUM(E186:E193)</f>
        <v>8191</v>
      </c>
    </row>
    <row r="186" customHeight="1" spans="1:5">
      <c r="A186" s="107">
        <v>2080801</v>
      </c>
      <c r="B186" s="108" t="s">
        <v>181</v>
      </c>
      <c r="C186" s="106">
        <v>281</v>
      </c>
      <c r="D186" s="106">
        <v>281</v>
      </c>
      <c r="E186" s="106">
        <v>307</v>
      </c>
    </row>
    <row r="187" customHeight="1" spans="1:5">
      <c r="A187" s="107">
        <v>2080802</v>
      </c>
      <c r="B187" s="108" t="s">
        <v>182</v>
      </c>
      <c r="C187" s="106">
        <v>1562</v>
      </c>
      <c r="D187" s="106">
        <v>1562</v>
      </c>
      <c r="E187" s="106">
        <v>1785</v>
      </c>
    </row>
    <row r="188" s="90" customFormat="1" customHeight="1" spans="1:5">
      <c r="A188" s="107">
        <v>2080803</v>
      </c>
      <c r="B188" s="108" t="s">
        <v>183</v>
      </c>
      <c r="C188" s="106">
        <v>3346</v>
      </c>
      <c r="D188" s="106">
        <v>3346</v>
      </c>
      <c r="E188" s="106">
        <v>3390</v>
      </c>
    </row>
    <row r="189" s="90" customFormat="1" customHeight="1" spans="1:5">
      <c r="A189" s="107">
        <v>2080805</v>
      </c>
      <c r="B189" s="108" t="s">
        <v>184</v>
      </c>
      <c r="C189" s="106">
        <v>893</v>
      </c>
      <c r="D189" s="106">
        <v>893</v>
      </c>
      <c r="E189" s="106">
        <v>1107</v>
      </c>
    </row>
    <row r="190" customHeight="1" spans="1:5">
      <c r="A190" s="107">
        <v>2080806</v>
      </c>
      <c r="B190" s="108" t="s">
        <v>185</v>
      </c>
      <c r="C190" s="106">
        <v>730</v>
      </c>
      <c r="D190" s="106">
        <v>730</v>
      </c>
      <c r="E190" s="106">
        <v>860</v>
      </c>
    </row>
    <row r="191" s="90" customFormat="1" customHeight="1" spans="1:5">
      <c r="A191" s="107">
        <v>2080807</v>
      </c>
      <c r="B191" s="108" t="s">
        <v>186</v>
      </c>
      <c r="C191" s="106">
        <v>301</v>
      </c>
      <c r="D191" s="106">
        <v>301</v>
      </c>
      <c r="E191" s="106">
        <v>263</v>
      </c>
    </row>
    <row r="192" customHeight="1" spans="1:5">
      <c r="A192" s="107">
        <v>2080808</v>
      </c>
      <c r="B192" s="108" t="s">
        <v>187</v>
      </c>
      <c r="C192" s="106">
        <v>227</v>
      </c>
      <c r="D192" s="106">
        <v>227</v>
      </c>
      <c r="E192" s="106">
        <v>195</v>
      </c>
    </row>
    <row r="193" s="90" customFormat="1" customHeight="1" spans="1:5">
      <c r="A193" s="107">
        <v>2080899</v>
      </c>
      <c r="B193" s="108" t="s">
        <v>188</v>
      </c>
      <c r="C193" s="106">
        <v>291</v>
      </c>
      <c r="D193" s="106">
        <v>291</v>
      </c>
      <c r="E193" s="106">
        <v>284</v>
      </c>
    </row>
    <row r="194" customHeight="1" spans="1:5">
      <c r="A194" s="107">
        <v>20809</v>
      </c>
      <c r="B194" s="108" t="s">
        <v>189</v>
      </c>
      <c r="C194" s="106">
        <f>SUM(C195:C200)</f>
        <v>1808</v>
      </c>
      <c r="D194" s="106">
        <f>SUM(D195:D200)</f>
        <v>1808</v>
      </c>
      <c r="E194" s="106">
        <f>SUM(E195:E200)</f>
        <v>1955</v>
      </c>
    </row>
    <row r="195" s="90" customFormat="1" customHeight="1" spans="1:5">
      <c r="A195" s="107">
        <v>2080901</v>
      </c>
      <c r="B195" s="108" t="s">
        <v>190</v>
      </c>
      <c r="C195" s="106">
        <v>838</v>
      </c>
      <c r="D195" s="106">
        <v>838</v>
      </c>
      <c r="E195" s="106">
        <v>1059</v>
      </c>
    </row>
    <row r="196" s="90" customFormat="1" customHeight="1" spans="1:5">
      <c r="A196" s="107">
        <v>2080902</v>
      </c>
      <c r="B196" s="108" t="s">
        <v>191</v>
      </c>
      <c r="C196" s="106">
        <v>378</v>
      </c>
      <c r="D196" s="106">
        <v>378</v>
      </c>
      <c r="E196" s="106">
        <v>416</v>
      </c>
    </row>
    <row r="197" s="90" customFormat="1" customHeight="1" spans="1:5">
      <c r="A197" s="107">
        <v>2080903</v>
      </c>
      <c r="B197" s="108" t="s">
        <v>192</v>
      </c>
      <c r="C197" s="106">
        <v>60</v>
      </c>
      <c r="D197" s="106">
        <v>60</v>
      </c>
      <c r="E197" s="106">
        <v>55</v>
      </c>
    </row>
    <row r="198" s="90" customFormat="1" customHeight="1" spans="1:5">
      <c r="A198" s="107">
        <v>2080904</v>
      </c>
      <c r="B198" s="108" t="s">
        <v>193</v>
      </c>
      <c r="C198" s="106">
        <v>4</v>
      </c>
      <c r="D198" s="106">
        <v>4</v>
      </c>
      <c r="E198" s="106">
        <v>36</v>
      </c>
    </row>
    <row r="199" customHeight="1" spans="1:5">
      <c r="A199" s="107">
        <v>2080905</v>
      </c>
      <c r="B199" s="108" t="s">
        <v>194</v>
      </c>
      <c r="C199" s="106">
        <v>494</v>
      </c>
      <c r="D199" s="106">
        <v>494</v>
      </c>
      <c r="E199" s="106">
        <v>352</v>
      </c>
    </row>
    <row r="200" s="90" customFormat="1" customHeight="1" spans="1:5">
      <c r="A200" s="107">
        <v>2080999</v>
      </c>
      <c r="B200" s="108" t="s">
        <v>195</v>
      </c>
      <c r="C200" s="106">
        <v>34</v>
      </c>
      <c r="D200" s="106">
        <v>34</v>
      </c>
      <c r="E200" s="106">
        <v>37</v>
      </c>
    </row>
    <row r="201" customHeight="1" spans="1:5">
      <c r="A201" s="107">
        <v>20810</v>
      </c>
      <c r="B201" s="108" t="s">
        <v>196</v>
      </c>
      <c r="C201" s="106">
        <f>SUM(C202:C206)</f>
        <v>3026</v>
      </c>
      <c r="D201" s="106">
        <f>SUM(D202:D206)</f>
        <v>3026</v>
      </c>
      <c r="E201" s="106">
        <f>SUM(E202:E206)</f>
        <v>2999</v>
      </c>
    </row>
    <row r="202" customHeight="1" spans="1:5">
      <c r="A202" s="107">
        <v>2081001</v>
      </c>
      <c r="B202" s="108" t="s">
        <v>197</v>
      </c>
      <c r="C202" s="106">
        <v>499</v>
      </c>
      <c r="D202" s="106">
        <v>499</v>
      </c>
      <c r="E202" s="106">
        <v>737</v>
      </c>
    </row>
    <row r="203" s="90" customFormat="1" customHeight="1" spans="1:5">
      <c r="A203" s="107">
        <v>2081002</v>
      </c>
      <c r="B203" s="108" t="s">
        <v>198</v>
      </c>
      <c r="C203" s="106">
        <v>1937</v>
      </c>
      <c r="D203" s="106">
        <v>1937</v>
      </c>
      <c r="E203" s="106">
        <v>1447</v>
      </c>
    </row>
    <row r="204" s="90" customFormat="1" customHeight="1" spans="1:5">
      <c r="A204" s="107">
        <v>2081004</v>
      </c>
      <c r="B204" s="108" t="s">
        <v>199</v>
      </c>
      <c r="C204" s="106">
        <v>290</v>
      </c>
      <c r="D204" s="106">
        <v>290</v>
      </c>
      <c r="E204" s="106">
        <v>307</v>
      </c>
    </row>
    <row r="205" customHeight="1" spans="1:5">
      <c r="A205" s="107">
        <v>2081005</v>
      </c>
      <c r="B205" s="108" t="s">
        <v>200</v>
      </c>
      <c r="C205" s="106">
        <v>300</v>
      </c>
      <c r="D205" s="106">
        <v>300</v>
      </c>
      <c r="E205" s="106">
        <v>271</v>
      </c>
    </row>
    <row r="206" s="90" customFormat="1" customHeight="1" spans="1:5">
      <c r="A206" s="107">
        <v>2081006</v>
      </c>
      <c r="B206" s="108" t="s">
        <v>201</v>
      </c>
      <c r="C206" s="106"/>
      <c r="D206" s="106"/>
      <c r="E206" s="106">
        <v>237</v>
      </c>
    </row>
    <row r="207" customHeight="1" spans="1:5">
      <c r="A207" s="107">
        <v>20811</v>
      </c>
      <c r="B207" s="108" t="s">
        <v>202</v>
      </c>
      <c r="C207" s="106">
        <f>SUM(C208:C212)</f>
        <v>4950</v>
      </c>
      <c r="D207" s="106">
        <f>SUM(D208:D212)</f>
        <v>4950</v>
      </c>
      <c r="E207" s="106">
        <f>SUM(E208:E212)</f>
        <v>4120</v>
      </c>
    </row>
    <row r="208" customHeight="1" spans="1:5">
      <c r="A208" s="107">
        <v>2081101</v>
      </c>
      <c r="B208" s="108" t="s">
        <v>46</v>
      </c>
      <c r="C208" s="106">
        <v>359</v>
      </c>
      <c r="D208" s="106">
        <v>359</v>
      </c>
      <c r="E208" s="106">
        <v>448</v>
      </c>
    </row>
    <row r="209" s="90" customFormat="1" customHeight="1" spans="1:5">
      <c r="A209" s="107">
        <v>2081104</v>
      </c>
      <c r="B209" s="108" t="s">
        <v>203</v>
      </c>
      <c r="C209" s="106">
        <v>472</v>
      </c>
      <c r="D209" s="106">
        <v>472</v>
      </c>
      <c r="E209" s="106">
        <v>324</v>
      </c>
    </row>
    <row r="210" s="90" customFormat="1" customHeight="1" spans="1:5">
      <c r="A210" s="107">
        <v>2081105</v>
      </c>
      <c r="B210" s="108" t="s">
        <v>204</v>
      </c>
      <c r="C210" s="106">
        <v>499</v>
      </c>
      <c r="D210" s="106">
        <v>499</v>
      </c>
      <c r="E210" s="106">
        <v>88</v>
      </c>
    </row>
    <row r="211" s="90" customFormat="1" customHeight="1" spans="1:5">
      <c r="A211" s="107">
        <v>2081107</v>
      </c>
      <c r="B211" s="108" t="s">
        <v>205</v>
      </c>
      <c r="C211" s="106">
        <v>2878</v>
      </c>
      <c r="D211" s="106">
        <v>2878</v>
      </c>
      <c r="E211" s="106">
        <v>2501</v>
      </c>
    </row>
    <row r="212" s="90" customFormat="1" customHeight="1" spans="1:5">
      <c r="A212" s="107">
        <v>2081199</v>
      </c>
      <c r="B212" s="108" t="s">
        <v>206</v>
      </c>
      <c r="C212" s="106">
        <v>742</v>
      </c>
      <c r="D212" s="106">
        <v>742</v>
      </c>
      <c r="E212" s="106">
        <v>759</v>
      </c>
    </row>
    <row r="213" customHeight="1" spans="1:5">
      <c r="A213" s="107">
        <v>20816</v>
      </c>
      <c r="B213" s="108" t="s">
        <v>207</v>
      </c>
      <c r="C213" s="106">
        <f>C214</f>
        <v>131</v>
      </c>
      <c r="D213" s="106">
        <f>D214</f>
        <v>131</v>
      </c>
      <c r="E213" s="106">
        <f>E214</f>
        <v>129</v>
      </c>
    </row>
    <row r="214" customHeight="1" spans="1:5">
      <c r="A214" s="107">
        <v>2081601</v>
      </c>
      <c r="B214" s="108" t="s">
        <v>46</v>
      </c>
      <c r="C214" s="106">
        <v>131</v>
      </c>
      <c r="D214" s="106">
        <v>131</v>
      </c>
      <c r="E214" s="106">
        <v>129</v>
      </c>
    </row>
    <row r="215" customHeight="1" spans="1:5">
      <c r="A215" s="107">
        <v>20819</v>
      </c>
      <c r="B215" s="108" t="s">
        <v>208</v>
      </c>
      <c r="C215" s="106">
        <f>SUM(C216:C217)</f>
        <v>6625</v>
      </c>
      <c r="D215" s="106">
        <f>SUM(D216:D217)</f>
        <v>6625</v>
      </c>
      <c r="E215" s="106">
        <f>SUM(E216:E217)</f>
        <v>8882</v>
      </c>
    </row>
    <row r="216" customHeight="1" spans="1:5">
      <c r="A216" s="107">
        <v>2081901</v>
      </c>
      <c r="B216" s="108" t="s">
        <v>209</v>
      </c>
      <c r="C216" s="106">
        <v>596</v>
      </c>
      <c r="D216" s="106">
        <v>596</v>
      </c>
      <c r="E216" s="106">
        <v>785</v>
      </c>
    </row>
    <row r="217" s="90" customFormat="1" customHeight="1" spans="1:5">
      <c r="A217" s="107">
        <v>2081902</v>
      </c>
      <c r="B217" s="108" t="s">
        <v>210</v>
      </c>
      <c r="C217" s="106">
        <v>6029</v>
      </c>
      <c r="D217" s="106">
        <v>6029</v>
      </c>
      <c r="E217" s="106">
        <v>8097</v>
      </c>
    </row>
    <row r="218" customHeight="1" spans="1:5">
      <c r="A218" s="107">
        <v>20820</v>
      </c>
      <c r="B218" s="108" t="s">
        <v>211</v>
      </c>
      <c r="C218" s="106">
        <f>SUM(C219:C220)</f>
        <v>981</v>
      </c>
      <c r="D218" s="106">
        <f>SUM(D219:D220)</f>
        <v>981</v>
      </c>
      <c r="E218" s="106">
        <f>SUM(E219:E220)</f>
        <v>1355</v>
      </c>
    </row>
    <row r="219" s="90" customFormat="1" customHeight="1" spans="1:5">
      <c r="A219" s="107">
        <v>2082001</v>
      </c>
      <c r="B219" s="108" t="s">
        <v>212</v>
      </c>
      <c r="C219" s="106">
        <v>887</v>
      </c>
      <c r="D219" s="106">
        <v>887</v>
      </c>
      <c r="E219" s="106">
        <v>1219</v>
      </c>
    </row>
    <row r="220" customHeight="1" spans="1:5">
      <c r="A220" s="107">
        <v>2082002</v>
      </c>
      <c r="B220" s="108" t="s">
        <v>213</v>
      </c>
      <c r="C220" s="106">
        <v>94</v>
      </c>
      <c r="D220" s="106">
        <v>94</v>
      </c>
      <c r="E220" s="106">
        <v>136</v>
      </c>
    </row>
    <row r="221" customHeight="1" spans="1:5">
      <c r="A221" s="107">
        <v>20821</v>
      </c>
      <c r="B221" s="108" t="s">
        <v>214</v>
      </c>
      <c r="C221" s="106">
        <f>SUM(C222:C223)</f>
        <v>1910</v>
      </c>
      <c r="D221" s="106">
        <f>SUM(D222:D223)</f>
        <v>1910</v>
      </c>
      <c r="E221" s="106">
        <f>SUM(E222:E223)</f>
        <v>2035</v>
      </c>
    </row>
    <row r="222" customHeight="1" spans="1:5">
      <c r="A222" s="107">
        <v>2082101</v>
      </c>
      <c r="B222" s="108" t="s">
        <v>215</v>
      </c>
      <c r="C222" s="106">
        <v>87</v>
      </c>
      <c r="D222" s="106">
        <v>87</v>
      </c>
      <c r="E222" s="106">
        <v>121</v>
      </c>
    </row>
    <row r="223" customHeight="1" spans="1:5">
      <c r="A223" s="107">
        <v>2082102</v>
      </c>
      <c r="B223" s="108" t="s">
        <v>216</v>
      </c>
      <c r="C223" s="106">
        <v>1823</v>
      </c>
      <c r="D223" s="106">
        <v>1823</v>
      </c>
      <c r="E223" s="106">
        <v>1914</v>
      </c>
    </row>
    <row r="224" customHeight="1" spans="1:5">
      <c r="A224" s="107">
        <v>20825</v>
      </c>
      <c r="B224" s="108" t="s">
        <v>217</v>
      </c>
      <c r="C224" s="106">
        <f>SUM(C225:C226)</f>
        <v>1232</v>
      </c>
      <c r="D224" s="106">
        <f>SUM(D225:D226)</f>
        <v>1232</v>
      </c>
      <c r="E224" s="106">
        <f>SUM(E225:E226)</f>
        <v>1780</v>
      </c>
    </row>
    <row r="225" customHeight="1" spans="1:5">
      <c r="A225" s="107">
        <v>2082501</v>
      </c>
      <c r="B225" s="108" t="s">
        <v>218</v>
      </c>
      <c r="C225" s="106">
        <v>434</v>
      </c>
      <c r="D225" s="106">
        <v>434</v>
      </c>
      <c r="E225" s="106">
        <v>537</v>
      </c>
    </row>
    <row r="226" s="90" customFormat="1" customHeight="1" spans="1:5">
      <c r="A226" s="107">
        <v>2082502</v>
      </c>
      <c r="B226" s="108" t="s">
        <v>219</v>
      </c>
      <c r="C226" s="106">
        <v>798</v>
      </c>
      <c r="D226" s="106">
        <v>798</v>
      </c>
      <c r="E226" s="106">
        <v>1243</v>
      </c>
    </row>
    <row r="227" customHeight="1" spans="1:5">
      <c r="A227" s="107">
        <v>20826</v>
      </c>
      <c r="B227" s="108" t="s">
        <v>220</v>
      </c>
      <c r="C227" s="106">
        <f>SUM(C228:C229)</f>
        <v>28209</v>
      </c>
      <c r="D227" s="106">
        <f>SUM(D228:D229)</f>
        <v>28209</v>
      </c>
      <c r="E227" s="106">
        <f>SUM(E228:E229)</f>
        <v>29489</v>
      </c>
    </row>
    <row r="228" customHeight="1" spans="1:5">
      <c r="A228" s="107">
        <v>2082601</v>
      </c>
      <c r="B228" s="108" t="s">
        <v>221</v>
      </c>
      <c r="C228" s="106">
        <v>898</v>
      </c>
      <c r="D228" s="106">
        <v>898</v>
      </c>
      <c r="E228" s="106">
        <v>1397</v>
      </c>
    </row>
    <row r="229" customHeight="1" spans="1:5">
      <c r="A229" s="107">
        <v>2082602</v>
      </c>
      <c r="B229" s="108" t="s">
        <v>222</v>
      </c>
      <c r="C229" s="106">
        <v>27311</v>
      </c>
      <c r="D229" s="106">
        <v>27311</v>
      </c>
      <c r="E229" s="106">
        <v>28092</v>
      </c>
    </row>
    <row r="230" s="90" customFormat="1" customHeight="1" spans="1:5">
      <c r="A230" s="107">
        <v>20828</v>
      </c>
      <c r="B230" s="108" t="s">
        <v>223</v>
      </c>
      <c r="C230" s="106">
        <f>SUM(C231:C234)</f>
        <v>545</v>
      </c>
      <c r="D230" s="106">
        <f>SUM(D231:D234)</f>
        <v>545</v>
      </c>
      <c r="E230" s="106">
        <f>SUM(E231:E234)</f>
        <v>672</v>
      </c>
    </row>
    <row r="231" customHeight="1" spans="1:5">
      <c r="A231" s="107">
        <v>2082801</v>
      </c>
      <c r="B231" s="108" t="s">
        <v>46</v>
      </c>
      <c r="C231" s="106">
        <v>198</v>
      </c>
      <c r="D231" s="106">
        <v>198</v>
      </c>
      <c r="E231" s="106">
        <v>168</v>
      </c>
    </row>
    <row r="232" customHeight="1" spans="1:5">
      <c r="A232" s="107">
        <v>2082804</v>
      </c>
      <c r="B232" s="108" t="s">
        <v>224</v>
      </c>
      <c r="C232" s="106">
        <v>274</v>
      </c>
      <c r="D232" s="106">
        <v>274</v>
      </c>
      <c r="E232" s="106">
        <v>409</v>
      </c>
    </row>
    <row r="233" customHeight="1" spans="1:5">
      <c r="A233" s="107">
        <v>2082850</v>
      </c>
      <c r="B233" s="108" t="s">
        <v>53</v>
      </c>
      <c r="C233" s="106">
        <v>73</v>
      </c>
      <c r="D233" s="106">
        <v>73</v>
      </c>
      <c r="E233" s="106">
        <v>70</v>
      </c>
    </row>
    <row r="234" s="90" customFormat="1" customHeight="1" spans="1:5">
      <c r="A234" s="107">
        <v>2082899</v>
      </c>
      <c r="B234" s="108" t="s">
        <v>225</v>
      </c>
      <c r="C234" s="106"/>
      <c r="D234" s="106"/>
      <c r="E234" s="106">
        <v>25</v>
      </c>
    </row>
    <row r="235" customHeight="1" spans="1:5">
      <c r="A235" s="107">
        <v>210</v>
      </c>
      <c r="B235" s="108" t="s">
        <v>226</v>
      </c>
      <c r="C235" s="106">
        <f>C236+C239+C243+C245+C256+C259+C264+C267+C270+C273+C276+C278</f>
        <v>61356</v>
      </c>
      <c r="D235" s="106">
        <f>D236+D239+D243+D245+D256+D259+D264+D267+D270+D273+D276+D278</f>
        <v>61356</v>
      </c>
      <c r="E235" s="106">
        <f>E236+E239+E243+E245+E256+E259+E264+E267+E270+E273+E276+E278</f>
        <v>57704</v>
      </c>
    </row>
    <row r="236" customHeight="1" spans="1:5">
      <c r="A236" s="107">
        <v>21001</v>
      </c>
      <c r="B236" s="108" t="s">
        <v>227</v>
      </c>
      <c r="C236" s="106">
        <f>SUM(C237:C238)</f>
        <v>1340</v>
      </c>
      <c r="D236" s="106">
        <f>SUM(D237:D238)</f>
        <v>1340</v>
      </c>
      <c r="E236" s="106">
        <f>SUM(E237:E238)</f>
        <v>1033</v>
      </c>
    </row>
    <row r="237" customHeight="1" spans="1:5">
      <c r="A237" s="107">
        <v>2100101</v>
      </c>
      <c r="B237" s="108" t="s">
        <v>46</v>
      </c>
      <c r="C237" s="106">
        <v>813</v>
      </c>
      <c r="D237" s="106">
        <v>813</v>
      </c>
      <c r="E237" s="106">
        <v>583</v>
      </c>
    </row>
    <row r="238" customHeight="1" spans="1:5">
      <c r="A238" s="107">
        <v>2100199</v>
      </c>
      <c r="B238" s="108" t="s">
        <v>228</v>
      </c>
      <c r="C238" s="106">
        <v>527</v>
      </c>
      <c r="D238" s="106">
        <v>527</v>
      </c>
      <c r="E238" s="106">
        <v>450</v>
      </c>
    </row>
    <row r="239" customHeight="1" spans="1:5">
      <c r="A239" s="107">
        <v>21002</v>
      </c>
      <c r="B239" s="108" t="s">
        <v>229</v>
      </c>
      <c r="C239" s="106">
        <f>SUM(C240:C242)</f>
        <v>1220</v>
      </c>
      <c r="D239" s="106">
        <f>SUM(D240:D242)</f>
        <v>1220</v>
      </c>
      <c r="E239" s="106">
        <f>SUM(E240:E242)</f>
        <v>1218</v>
      </c>
    </row>
    <row r="240" s="90" customFormat="1" customHeight="1" spans="1:5">
      <c r="A240" s="107">
        <v>2100201</v>
      </c>
      <c r="B240" s="108" t="s">
        <v>230</v>
      </c>
      <c r="C240" s="106">
        <v>339</v>
      </c>
      <c r="D240" s="106">
        <v>339</v>
      </c>
      <c r="E240" s="106">
        <v>634</v>
      </c>
    </row>
    <row r="241" s="90" customFormat="1" customHeight="1" spans="1:5">
      <c r="A241" s="107">
        <v>2100202</v>
      </c>
      <c r="B241" s="108" t="s">
        <v>231</v>
      </c>
      <c r="C241" s="106">
        <v>600</v>
      </c>
      <c r="D241" s="106">
        <v>600</v>
      </c>
      <c r="E241" s="106">
        <v>338</v>
      </c>
    </row>
    <row r="242" customHeight="1" spans="1:5">
      <c r="A242" s="107">
        <v>2100205</v>
      </c>
      <c r="B242" s="108" t="s">
        <v>232</v>
      </c>
      <c r="C242" s="106">
        <v>281</v>
      </c>
      <c r="D242" s="106">
        <v>281</v>
      </c>
      <c r="E242" s="106">
        <v>246</v>
      </c>
    </row>
    <row r="243" customHeight="1" spans="1:5">
      <c r="A243" s="107">
        <v>21003</v>
      </c>
      <c r="B243" s="108" t="s">
        <v>233</v>
      </c>
      <c r="C243" s="106">
        <f>C244</f>
        <v>4696</v>
      </c>
      <c r="D243" s="106">
        <f>D244</f>
        <v>4696</v>
      </c>
      <c r="E243" s="106">
        <f>E244</f>
        <v>4250</v>
      </c>
    </row>
    <row r="244" s="90" customFormat="1" customHeight="1" spans="1:5">
      <c r="A244" s="107">
        <v>2100302</v>
      </c>
      <c r="B244" s="108" t="s">
        <v>234</v>
      </c>
      <c r="C244" s="106">
        <v>4696</v>
      </c>
      <c r="D244" s="106">
        <v>4696</v>
      </c>
      <c r="E244" s="106">
        <v>4250</v>
      </c>
    </row>
    <row r="245" customHeight="1" spans="1:5">
      <c r="A245" s="107">
        <v>21004</v>
      </c>
      <c r="B245" s="108" t="s">
        <v>235</v>
      </c>
      <c r="C245" s="106">
        <f>SUM(C246:C255)</f>
        <v>13019</v>
      </c>
      <c r="D245" s="106">
        <f>SUM(D246:D255)</f>
        <v>13019</v>
      </c>
      <c r="E245" s="106">
        <f>SUM(E246:E255)</f>
        <v>9260</v>
      </c>
    </row>
    <row r="246" s="90" customFormat="1" customHeight="1" spans="1:5">
      <c r="A246" s="107">
        <v>2100401</v>
      </c>
      <c r="B246" s="108" t="s">
        <v>236</v>
      </c>
      <c r="C246" s="106">
        <v>2070</v>
      </c>
      <c r="D246" s="106">
        <v>2070</v>
      </c>
      <c r="E246" s="106">
        <v>1588</v>
      </c>
    </row>
    <row r="247" customHeight="1" spans="1:5">
      <c r="A247" s="107">
        <v>2100402</v>
      </c>
      <c r="B247" s="108" t="s">
        <v>237</v>
      </c>
      <c r="C247" s="106">
        <v>32</v>
      </c>
      <c r="D247" s="106">
        <v>32</v>
      </c>
      <c r="E247" s="106">
        <v>32</v>
      </c>
    </row>
    <row r="248" s="90" customFormat="1" customHeight="1" spans="1:5">
      <c r="A248" s="107">
        <v>2100403</v>
      </c>
      <c r="B248" s="108" t="s">
        <v>238</v>
      </c>
      <c r="C248" s="106">
        <v>764</v>
      </c>
      <c r="D248" s="106">
        <v>764</v>
      </c>
      <c r="E248" s="106">
        <v>1439</v>
      </c>
    </row>
    <row r="249" customHeight="1" spans="1:5">
      <c r="A249" s="107">
        <v>2100404</v>
      </c>
      <c r="B249" s="108" t="s">
        <v>239</v>
      </c>
      <c r="C249" s="106">
        <v>108</v>
      </c>
      <c r="D249" s="106">
        <v>108</v>
      </c>
      <c r="E249" s="106">
        <v>50</v>
      </c>
    </row>
    <row r="250" customHeight="1" spans="1:5">
      <c r="A250" s="107">
        <v>2100405</v>
      </c>
      <c r="B250" s="108" t="s">
        <v>240</v>
      </c>
      <c r="C250" s="106">
        <v>501</v>
      </c>
      <c r="D250" s="106">
        <v>501</v>
      </c>
      <c r="E250" s="106">
        <v>478</v>
      </c>
    </row>
    <row r="251" customHeight="1" spans="1:5">
      <c r="A251" s="107">
        <v>2100406</v>
      </c>
      <c r="B251" s="108" t="s">
        <v>241</v>
      </c>
      <c r="C251" s="106">
        <v>218</v>
      </c>
      <c r="D251" s="106">
        <v>218</v>
      </c>
      <c r="E251" s="106">
        <v>152</v>
      </c>
    </row>
    <row r="252" customHeight="1" spans="1:5">
      <c r="A252" s="107">
        <v>2100408</v>
      </c>
      <c r="B252" s="108" t="s">
        <v>242</v>
      </c>
      <c r="C252" s="106">
        <v>4712</v>
      </c>
      <c r="D252" s="106">
        <v>4712</v>
      </c>
      <c r="E252" s="106">
        <v>4391</v>
      </c>
    </row>
    <row r="253" s="90" customFormat="1" customHeight="1" spans="1:5">
      <c r="A253" s="107">
        <v>2100409</v>
      </c>
      <c r="B253" s="108" t="s">
        <v>243</v>
      </c>
      <c r="C253" s="106">
        <v>387</v>
      </c>
      <c r="D253" s="106">
        <v>387</v>
      </c>
      <c r="E253" s="106">
        <v>1117</v>
      </c>
    </row>
    <row r="254" s="90" customFormat="1" customHeight="1" spans="1:5">
      <c r="A254" s="107">
        <v>2100410</v>
      </c>
      <c r="B254" s="108" t="s">
        <v>244</v>
      </c>
      <c r="C254" s="106">
        <v>4185</v>
      </c>
      <c r="D254" s="106">
        <v>4185</v>
      </c>
      <c r="E254" s="106">
        <v>13</v>
      </c>
    </row>
    <row r="255" customHeight="1" spans="1:5">
      <c r="A255" s="107">
        <v>2100499</v>
      </c>
      <c r="B255" s="108" t="s">
        <v>245</v>
      </c>
      <c r="C255" s="106">
        <v>42</v>
      </c>
      <c r="D255" s="106">
        <v>42</v>
      </c>
      <c r="E255" s="106">
        <v>0</v>
      </c>
    </row>
    <row r="256" customHeight="1" spans="1:5">
      <c r="A256" s="107">
        <v>21007</v>
      </c>
      <c r="B256" s="108" t="s">
        <v>246</v>
      </c>
      <c r="C256" s="106">
        <f>SUM(C257:C258)</f>
        <v>1095</v>
      </c>
      <c r="D256" s="106">
        <f>SUM(D257:D258)</f>
        <v>1095</v>
      </c>
      <c r="E256" s="106">
        <f>SUM(E257:E258)</f>
        <v>1750</v>
      </c>
    </row>
    <row r="257" customHeight="1" spans="1:5">
      <c r="A257" s="107">
        <v>2100716</v>
      </c>
      <c r="B257" s="108" t="s">
        <v>247</v>
      </c>
      <c r="C257" s="106">
        <v>42</v>
      </c>
      <c r="D257" s="106">
        <v>42</v>
      </c>
      <c r="E257" s="106">
        <v>42</v>
      </c>
    </row>
    <row r="258" customHeight="1" spans="1:5">
      <c r="A258" s="107">
        <v>2100717</v>
      </c>
      <c r="B258" s="108" t="s">
        <v>248</v>
      </c>
      <c r="C258" s="106">
        <v>1053</v>
      </c>
      <c r="D258" s="106">
        <v>1053</v>
      </c>
      <c r="E258" s="106">
        <v>1708</v>
      </c>
    </row>
    <row r="259" customHeight="1" spans="1:5">
      <c r="A259" s="107">
        <v>21011</v>
      </c>
      <c r="B259" s="108" t="s">
        <v>249</v>
      </c>
      <c r="C259" s="106">
        <f>SUM(C260:C263)</f>
        <v>15893</v>
      </c>
      <c r="D259" s="106">
        <f>SUM(D260:D263)</f>
        <v>15893</v>
      </c>
      <c r="E259" s="106">
        <f>SUM(E260:E263)</f>
        <v>17273</v>
      </c>
    </row>
    <row r="260" customHeight="1" spans="1:5">
      <c r="A260" s="107">
        <v>2101101</v>
      </c>
      <c r="B260" s="108" t="s">
        <v>250</v>
      </c>
      <c r="C260" s="106">
        <v>4045</v>
      </c>
      <c r="D260" s="106">
        <v>4045</v>
      </c>
      <c r="E260" s="106">
        <v>4528</v>
      </c>
    </row>
    <row r="261" customHeight="1" spans="1:5">
      <c r="A261" s="107">
        <v>2101102</v>
      </c>
      <c r="B261" s="108" t="s">
        <v>251</v>
      </c>
      <c r="C261" s="106">
        <v>10076</v>
      </c>
      <c r="D261" s="106">
        <v>10076</v>
      </c>
      <c r="E261" s="106">
        <v>10724</v>
      </c>
    </row>
    <row r="262" customHeight="1" spans="1:5">
      <c r="A262" s="107">
        <v>2101103</v>
      </c>
      <c r="B262" s="108" t="s">
        <v>252</v>
      </c>
      <c r="C262" s="106">
        <v>787</v>
      </c>
      <c r="D262" s="106">
        <v>787</v>
      </c>
      <c r="E262" s="106">
        <v>859</v>
      </c>
    </row>
    <row r="263" customHeight="1" spans="1:5">
      <c r="A263" s="107">
        <v>2101199</v>
      </c>
      <c r="B263" s="108" t="s">
        <v>253</v>
      </c>
      <c r="C263" s="106">
        <v>985</v>
      </c>
      <c r="D263" s="106">
        <v>985</v>
      </c>
      <c r="E263" s="106">
        <v>1162</v>
      </c>
    </row>
    <row r="264" customHeight="1" spans="1:5">
      <c r="A264" s="107">
        <v>21012</v>
      </c>
      <c r="B264" s="108" t="s">
        <v>254</v>
      </c>
      <c r="C264" s="106">
        <f>SUM(C265:C266)</f>
        <v>18160</v>
      </c>
      <c r="D264" s="106">
        <f>SUM(D265:D266)</f>
        <v>18160</v>
      </c>
      <c r="E264" s="106">
        <f>SUM(E265:E266)</f>
        <v>18082</v>
      </c>
    </row>
    <row r="265" customHeight="1" spans="1:5">
      <c r="A265" s="107">
        <v>2101201</v>
      </c>
      <c r="B265" s="108" t="s">
        <v>255</v>
      </c>
      <c r="C265" s="106">
        <v>20</v>
      </c>
      <c r="D265" s="106">
        <v>20</v>
      </c>
      <c r="E265" s="106">
        <v>0</v>
      </c>
    </row>
    <row r="266" customHeight="1" spans="1:5">
      <c r="A266" s="107">
        <v>2101202</v>
      </c>
      <c r="B266" s="108" t="s">
        <v>256</v>
      </c>
      <c r="C266" s="106">
        <v>18140</v>
      </c>
      <c r="D266" s="106">
        <v>18140</v>
      </c>
      <c r="E266" s="106">
        <v>18082</v>
      </c>
    </row>
    <row r="267" customHeight="1" spans="1:5">
      <c r="A267" s="107">
        <v>21013</v>
      </c>
      <c r="B267" s="108" t="s">
        <v>257</v>
      </c>
      <c r="C267" s="106">
        <f>SUM(C268:C269)</f>
        <v>1503</v>
      </c>
      <c r="D267" s="106">
        <f>SUM(D268:D269)</f>
        <v>1503</v>
      </c>
      <c r="E267" s="106">
        <f>SUM(E268:E269)</f>
        <v>1524</v>
      </c>
    </row>
    <row r="268" customHeight="1" spans="1:5">
      <c r="A268" s="107">
        <v>2101301</v>
      </c>
      <c r="B268" s="108" t="s">
        <v>258</v>
      </c>
      <c r="C268" s="106">
        <v>795</v>
      </c>
      <c r="D268" s="106">
        <v>795</v>
      </c>
      <c r="E268" s="106">
        <v>1010</v>
      </c>
    </row>
    <row r="269" customHeight="1" spans="1:5">
      <c r="A269" s="107">
        <v>2101399</v>
      </c>
      <c r="B269" s="108" t="s">
        <v>259</v>
      </c>
      <c r="C269" s="106">
        <v>708</v>
      </c>
      <c r="D269" s="106">
        <v>708</v>
      </c>
      <c r="E269" s="106">
        <v>514</v>
      </c>
    </row>
    <row r="270" customHeight="1" spans="1:5">
      <c r="A270" s="107">
        <v>21014</v>
      </c>
      <c r="B270" s="108" t="s">
        <v>260</v>
      </c>
      <c r="C270" s="106">
        <f>SUM(C271:C272)</f>
        <v>436</v>
      </c>
      <c r="D270" s="106">
        <f>SUM(D271:D272)</f>
        <v>436</v>
      </c>
      <c r="E270" s="106">
        <f>SUM(E271:E272)</f>
        <v>346</v>
      </c>
    </row>
    <row r="271" s="90" customFormat="1" customHeight="1" spans="1:5">
      <c r="A271" s="107">
        <v>2101401</v>
      </c>
      <c r="B271" s="108" t="s">
        <v>261</v>
      </c>
      <c r="C271" s="106">
        <v>406</v>
      </c>
      <c r="D271" s="106">
        <v>406</v>
      </c>
      <c r="E271" s="106">
        <v>309</v>
      </c>
    </row>
    <row r="272" customHeight="1" spans="1:5">
      <c r="A272" s="107">
        <v>2101499</v>
      </c>
      <c r="B272" s="108" t="s">
        <v>262</v>
      </c>
      <c r="C272" s="106">
        <v>30</v>
      </c>
      <c r="D272" s="106">
        <v>30</v>
      </c>
      <c r="E272" s="106">
        <v>37</v>
      </c>
    </row>
    <row r="273" customHeight="1" spans="1:5">
      <c r="A273" s="107">
        <v>21015</v>
      </c>
      <c r="B273" s="108" t="s">
        <v>263</v>
      </c>
      <c r="C273" s="106">
        <f>SUM(C274:C275)</f>
        <v>143</v>
      </c>
      <c r="D273" s="106">
        <f>SUM(D274:D275)</f>
        <v>143</v>
      </c>
      <c r="E273" s="106">
        <f>SUM(E274:E275)</f>
        <v>138</v>
      </c>
    </row>
    <row r="274" customHeight="1" spans="1:5">
      <c r="A274" s="107">
        <v>2101501</v>
      </c>
      <c r="B274" s="108" t="s">
        <v>46</v>
      </c>
      <c r="C274" s="106">
        <v>105</v>
      </c>
      <c r="D274" s="106">
        <v>105</v>
      </c>
      <c r="E274" s="106">
        <v>103</v>
      </c>
    </row>
    <row r="275" customHeight="1" spans="1:5">
      <c r="A275" s="107">
        <v>2101599</v>
      </c>
      <c r="B275" s="108" t="s">
        <v>264</v>
      </c>
      <c r="C275" s="106">
        <v>38</v>
      </c>
      <c r="D275" s="106">
        <v>38</v>
      </c>
      <c r="E275" s="106">
        <v>35</v>
      </c>
    </row>
    <row r="276" customHeight="1" spans="1:5">
      <c r="A276" s="107">
        <v>21019</v>
      </c>
      <c r="B276" s="108" t="s">
        <v>265</v>
      </c>
      <c r="C276" s="106">
        <f>C277</f>
        <v>2503</v>
      </c>
      <c r="D276" s="106">
        <f>D277</f>
        <v>2503</v>
      </c>
      <c r="E276" s="106">
        <f>E277</f>
        <v>2830</v>
      </c>
    </row>
    <row r="277" customHeight="1" spans="1:5">
      <c r="A277" s="107">
        <v>2101999</v>
      </c>
      <c r="B277" s="108" t="s">
        <v>266</v>
      </c>
      <c r="C277" s="106">
        <v>2503</v>
      </c>
      <c r="D277" s="106">
        <v>2503</v>
      </c>
      <c r="E277" s="106">
        <v>2830</v>
      </c>
    </row>
    <row r="278" customHeight="1" spans="1:5">
      <c r="A278" s="107">
        <v>21099</v>
      </c>
      <c r="B278" s="108" t="s">
        <v>267</v>
      </c>
      <c r="C278" s="106">
        <f>C279</f>
        <v>1348</v>
      </c>
      <c r="D278" s="106">
        <f>D279</f>
        <v>1348</v>
      </c>
      <c r="E278" s="106">
        <f>E279</f>
        <v>0</v>
      </c>
    </row>
    <row r="279" customHeight="1" spans="1:5">
      <c r="A279" s="107">
        <v>2109999</v>
      </c>
      <c r="B279" s="108" t="s">
        <v>268</v>
      </c>
      <c r="C279" s="106">
        <v>1348</v>
      </c>
      <c r="D279" s="106">
        <v>1348</v>
      </c>
      <c r="E279" s="106">
        <v>0</v>
      </c>
    </row>
    <row r="280" customHeight="1" spans="1:5">
      <c r="A280" s="107">
        <v>211</v>
      </c>
      <c r="B280" s="108" t="s">
        <v>269</v>
      </c>
      <c r="C280" s="106">
        <f>C281+C286+C288+C293+C297+C301</f>
        <v>21921</v>
      </c>
      <c r="D280" s="106">
        <f>D281+D286+D288+D293+D297+D301</f>
        <v>21921</v>
      </c>
      <c r="E280" s="106">
        <f>E281+E286+E288+E293+E297+E301</f>
        <v>55048</v>
      </c>
    </row>
    <row r="281" customHeight="1" spans="1:5">
      <c r="A281" s="107">
        <v>21101</v>
      </c>
      <c r="B281" s="108" t="s">
        <v>270</v>
      </c>
      <c r="C281" s="106">
        <f>SUM(C282:C285)</f>
        <v>629</v>
      </c>
      <c r="D281" s="106">
        <f>SUM(D282:D285)</f>
        <v>629</v>
      </c>
      <c r="E281" s="106">
        <f>SUM(E282:E285)</f>
        <v>673</v>
      </c>
    </row>
    <row r="282" customHeight="1" spans="1:5">
      <c r="A282" s="107">
        <v>2110101</v>
      </c>
      <c r="B282" s="108" t="s">
        <v>46</v>
      </c>
      <c r="C282" s="106">
        <v>616</v>
      </c>
      <c r="D282" s="106">
        <v>616</v>
      </c>
      <c r="E282" s="106">
        <v>335</v>
      </c>
    </row>
    <row r="283" customHeight="1" spans="1:5">
      <c r="A283" s="107">
        <v>2110106</v>
      </c>
      <c r="B283" s="108" t="s">
        <v>271</v>
      </c>
      <c r="C283" s="106">
        <v>8</v>
      </c>
      <c r="D283" s="106">
        <v>8</v>
      </c>
      <c r="E283" s="106">
        <v>0</v>
      </c>
    </row>
    <row r="284" customHeight="1" spans="1:5">
      <c r="A284" s="107">
        <v>2110107</v>
      </c>
      <c r="B284" s="108" t="s">
        <v>272</v>
      </c>
      <c r="C284" s="106">
        <v>5</v>
      </c>
      <c r="D284" s="106">
        <v>5</v>
      </c>
      <c r="E284" s="106">
        <v>0</v>
      </c>
    </row>
    <row r="285" s="90" customFormat="1" customHeight="1" spans="1:5">
      <c r="A285" s="107">
        <v>2110199</v>
      </c>
      <c r="B285" s="108" t="s">
        <v>273</v>
      </c>
      <c r="C285" s="106"/>
      <c r="D285" s="106"/>
      <c r="E285" s="106">
        <v>338</v>
      </c>
    </row>
    <row r="286" customHeight="1" spans="1:5">
      <c r="A286" s="107">
        <v>21102</v>
      </c>
      <c r="B286" s="108" t="s">
        <v>274</v>
      </c>
      <c r="C286" s="106">
        <f>C287</f>
        <v>12</v>
      </c>
      <c r="D286" s="106">
        <f>D287</f>
        <v>12</v>
      </c>
      <c r="E286" s="106">
        <f>E287</f>
        <v>0</v>
      </c>
    </row>
    <row r="287" customHeight="1" spans="1:5">
      <c r="A287" s="107">
        <v>2110299</v>
      </c>
      <c r="B287" s="108" t="s">
        <v>275</v>
      </c>
      <c r="C287" s="106">
        <v>12</v>
      </c>
      <c r="D287" s="106">
        <v>12</v>
      </c>
      <c r="E287" s="106">
        <v>0</v>
      </c>
    </row>
    <row r="288" customHeight="1" spans="1:5">
      <c r="A288" s="107">
        <v>21103</v>
      </c>
      <c r="B288" s="108" t="s">
        <v>276</v>
      </c>
      <c r="C288" s="106">
        <f>SUM(C289:C292)</f>
        <v>13209</v>
      </c>
      <c r="D288" s="106">
        <f>SUM(D289:D292)</f>
        <v>13209</v>
      </c>
      <c r="E288" s="106">
        <f>SUM(E289:E292)</f>
        <v>52833</v>
      </c>
    </row>
    <row r="289" customHeight="1" spans="1:5">
      <c r="A289" s="107">
        <v>2110301</v>
      </c>
      <c r="B289" s="108" t="s">
        <v>277</v>
      </c>
      <c r="C289" s="106">
        <v>2234</v>
      </c>
      <c r="D289" s="106">
        <v>2234</v>
      </c>
      <c r="E289" s="106">
        <v>0</v>
      </c>
    </row>
    <row r="290" customHeight="1" spans="1:5">
      <c r="A290" s="107">
        <v>2110302</v>
      </c>
      <c r="B290" s="108" t="s">
        <v>278</v>
      </c>
      <c r="C290" s="106">
        <v>9125</v>
      </c>
      <c r="D290" s="106">
        <v>9125</v>
      </c>
      <c r="E290" s="106">
        <v>50826</v>
      </c>
    </row>
    <row r="291" customHeight="1" spans="1:5">
      <c r="A291" s="107">
        <v>2110303</v>
      </c>
      <c r="B291" s="108" t="s">
        <v>279</v>
      </c>
      <c r="C291" s="106">
        <v>40</v>
      </c>
      <c r="D291" s="106">
        <v>40</v>
      </c>
      <c r="E291" s="106">
        <v>0</v>
      </c>
    </row>
    <row r="292" customHeight="1" spans="1:5">
      <c r="A292" s="107">
        <v>2110399</v>
      </c>
      <c r="B292" s="108" t="s">
        <v>280</v>
      </c>
      <c r="C292" s="106">
        <v>1810</v>
      </c>
      <c r="D292" s="106">
        <v>1810</v>
      </c>
      <c r="E292" s="106">
        <v>2007</v>
      </c>
    </row>
    <row r="293" customHeight="1" spans="1:5">
      <c r="A293" s="107">
        <v>21104</v>
      </c>
      <c r="B293" s="108" t="s">
        <v>281</v>
      </c>
      <c r="C293" s="106">
        <f>SUM(C294:C296)</f>
        <v>753</v>
      </c>
      <c r="D293" s="106">
        <f>SUM(D294:D296)</f>
        <v>753</v>
      </c>
      <c r="E293" s="106">
        <f>SUM(E294:E296)</f>
        <v>728</v>
      </c>
    </row>
    <row r="294" customHeight="1" spans="1:5">
      <c r="A294" s="107">
        <v>2110401</v>
      </c>
      <c r="B294" s="108" t="s">
        <v>282</v>
      </c>
      <c r="C294" s="106">
        <v>377</v>
      </c>
      <c r="D294" s="106">
        <v>377</v>
      </c>
      <c r="E294" s="106">
        <v>0</v>
      </c>
    </row>
    <row r="295" customHeight="1" spans="1:5">
      <c r="A295" s="107">
        <v>2110402</v>
      </c>
      <c r="B295" s="108" t="s">
        <v>283</v>
      </c>
      <c r="C295" s="106">
        <v>97</v>
      </c>
      <c r="D295" s="106">
        <v>97</v>
      </c>
      <c r="E295" s="106">
        <v>0</v>
      </c>
    </row>
    <row r="296" customHeight="1" spans="1:5">
      <c r="A296" s="107">
        <v>2110406</v>
      </c>
      <c r="B296" s="108" t="s">
        <v>284</v>
      </c>
      <c r="C296" s="106">
        <v>279</v>
      </c>
      <c r="D296" s="106">
        <v>279</v>
      </c>
      <c r="E296" s="106">
        <v>728</v>
      </c>
    </row>
    <row r="297" customHeight="1" spans="1:5">
      <c r="A297" s="107">
        <v>21111</v>
      </c>
      <c r="B297" s="108" t="s">
        <v>285</v>
      </c>
      <c r="C297" s="106">
        <f>SUM(C298:C300)</f>
        <v>932</v>
      </c>
      <c r="D297" s="106">
        <f>SUM(D298:D300)</f>
        <v>932</v>
      </c>
      <c r="E297" s="106">
        <f>SUM(E298:E300)</f>
        <v>814</v>
      </c>
    </row>
    <row r="298" customHeight="1" spans="1:5">
      <c r="A298" s="107">
        <v>2111101</v>
      </c>
      <c r="B298" s="108" t="s">
        <v>286</v>
      </c>
      <c r="C298" s="106">
        <v>467</v>
      </c>
      <c r="D298" s="106">
        <v>467</v>
      </c>
      <c r="E298" s="106">
        <v>408</v>
      </c>
    </row>
    <row r="299" customHeight="1" spans="1:5">
      <c r="A299" s="107">
        <v>2111102</v>
      </c>
      <c r="B299" s="108" t="s">
        <v>287</v>
      </c>
      <c r="C299" s="106">
        <v>453</v>
      </c>
      <c r="D299" s="106">
        <v>453</v>
      </c>
      <c r="E299" s="106">
        <v>406</v>
      </c>
    </row>
    <row r="300" customHeight="1" spans="1:5">
      <c r="A300" s="107">
        <v>2111199</v>
      </c>
      <c r="B300" s="108" t="s">
        <v>288</v>
      </c>
      <c r="C300" s="106">
        <v>12</v>
      </c>
      <c r="D300" s="106">
        <v>12</v>
      </c>
      <c r="E300" s="106">
        <v>0</v>
      </c>
    </row>
    <row r="301" customHeight="1" spans="1:5">
      <c r="A301" s="107">
        <v>21199</v>
      </c>
      <c r="B301" s="108" t="s">
        <v>289</v>
      </c>
      <c r="C301" s="106">
        <f>C302</f>
        <v>6386</v>
      </c>
      <c r="D301" s="106">
        <f>D302</f>
        <v>6386</v>
      </c>
      <c r="E301" s="106">
        <f>E302</f>
        <v>0</v>
      </c>
    </row>
    <row r="302" customHeight="1" spans="1:5">
      <c r="A302" s="107">
        <v>2119999</v>
      </c>
      <c r="B302" s="108" t="s">
        <v>290</v>
      </c>
      <c r="C302" s="106">
        <v>6386</v>
      </c>
      <c r="D302" s="106">
        <v>6386</v>
      </c>
      <c r="E302" s="106">
        <v>0</v>
      </c>
    </row>
    <row r="303" customHeight="1" spans="1:5">
      <c r="A303" s="107">
        <v>212</v>
      </c>
      <c r="B303" s="108" t="s">
        <v>291</v>
      </c>
      <c r="C303" s="106">
        <f>C304+C310+C312+C315+C317+C319</f>
        <v>80286</v>
      </c>
      <c r="D303" s="106">
        <f>D304+D310+D312+D315+D317+D319</f>
        <v>80286</v>
      </c>
      <c r="E303" s="106">
        <f>E304+E310+E312+E315+E317+E319</f>
        <v>26763</v>
      </c>
    </row>
    <row r="304" customHeight="1" spans="1:5">
      <c r="A304" s="107">
        <v>21201</v>
      </c>
      <c r="B304" s="108" t="s">
        <v>292</v>
      </c>
      <c r="C304" s="106">
        <f>SUM(C305:C309)</f>
        <v>6714</v>
      </c>
      <c r="D304" s="106">
        <f>SUM(D305:D309)</f>
        <v>6714</v>
      </c>
      <c r="E304" s="106">
        <f>SUM(E305:E309)</f>
        <v>4922</v>
      </c>
    </row>
    <row r="305" customHeight="1" spans="1:5">
      <c r="A305" s="107">
        <v>2120101</v>
      </c>
      <c r="B305" s="108" t="s">
        <v>46</v>
      </c>
      <c r="C305" s="106">
        <v>955</v>
      </c>
      <c r="D305" s="106">
        <v>955</v>
      </c>
      <c r="E305" s="106">
        <v>991</v>
      </c>
    </row>
    <row r="306" customHeight="1" spans="1:5">
      <c r="A306" s="107">
        <v>2120103</v>
      </c>
      <c r="B306" s="108" t="s">
        <v>52</v>
      </c>
      <c r="C306" s="106">
        <v>21</v>
      </c>
      <c r="D306" s="106">
        <v>21</v>
      </c>
      <c r="E306" s="106">
        <v>0</v>
      </c>
    </row>
    <row r="307" customHeight="1" spans="1:5">
      <c r="A307" s="107">
        <v>2120104</v>
      </c>
      <c r="B307" s="108" t="s">
        <v>293</v>
      </c>
      <c r="C307" s="106">
        <v>1279</v>
      </c>
      <c r="D307" s="106">
        <v>1279</v>
      </c>
      <c r="E307" s="106">
        <v>1059</v>
      </c>
    </row>
    <row r="308" customHeight="1" spans="1:5">
      <c r="A308" s="107">
        <v>2120106</v>
      </c>
      <c r="B308" s="108" t="s">
        <v>294</v>
      </c>
      <c r="C308" s="106">
        <v>71</v>
      </c>
      <c r="D308" s="106">
        <v>71</v>
      </c>
      <c r="E308" s="106">
        <v>295</v>
      </c>
    </row>
    <row r="309" customHeight="1" spans="1:5">
      <c r="A309" s="107">
        <v>2120199</v>
      </c>
      <c r="B309" s="108" t="s">
        <v>295</v>
      </c>
      <c r="C309" s="106">
        <v>4388</v>
      </c>
      <c r="D309" s="106">
        <v>4388</v>
      </c>
      <c r="E309" s="106">
        <v>2577</v>
      </c>
    </row>
    <row r="310" customHeight="1" spans="1:5">
      <c r="A310" s="107">
        <v>21202</v>
      </c>
      <c r="B310" s="108" t="s">
        <v>296</v>
      </c>
      <c r="C310" s="106">
        <f>C311</f>
        <v>158</v>
      </c>
      <c r="D310" s="106">
        <f>D311</f>
        <v>158</v>
      </c>
      <c r="E310" s="106">
        <f>E311</f>
        <v>0</v>
      </c>
    </row>
    <row r="311" customHeight="1" spans="1:5">
      <c r="A311" s="107">
        <v>2120201</v>
      </c>
      <c r="B311" s="108" t="s">
        <v>297</v>
      </c>
      <c r="C311" s="106">
        <v>158</v>
      </c>
      <c r="D311" s="106">
        <v>158</v>
      </c>
      <c r="E311" s="106">
        <v>0</v>
      </c>
    </row>
    <row r="312" customHeight="1" spans="1:5">
      <c r="A312" s="107">
        <v>21203</v>
      </c>
      <c r="B312" s="108" t="s">
        <v>298</v>
      </c>
      <c r="C312" s="106">
        <f>SUM(C313:C314)</f>
        <v>9688</v>
      </c>
      <c r="D312" s="106">
        <f>SUM(D313:D314)</f>
        <v>9688</v>
      </c>
      <c r="E312" s="106">
        <f>SUM(E313:E314)</f>
        <v>10977</v>
      </c>
    </row>
    <row r="313" customHeight="1" spans="1:5">
      <c r="A313" s="107">
        <v>2120303</v>
      </c>
      <c r="B313" s="108" t="s">
        <v>299</v>
      </c>
      <c r="C313" s="106">
        <v>503</v>
      </c>
      <c r="D313" s="106">
        <v>503</v>
      </c>
      <c r="E313" s="106">
        <v>0</v>
      </c>
    </row>
    <row r="314" s="90" customFormat="1" customHeight="1" spans="1:5">
      <c r="A314" s="107">
        <v>2120399</v>
      </c>
      <c r="B314" s="108" t="s">
        <v>300</v>
      </c>
      <c r="C314" s="106">
        <v>9185</v>
      </c>
      <c r="D314" s="106">
        <v>9185</v>
      </c>
      <c r="E314" s="106">
        <v>10977</v>
      </c>
    </row>
    <row r="315" customHeight="1" spans="1:5">
      <c r="A315" s="107">
        <v>21205</v>
      </c>
      <c r="B315" s="108" t="s">
        <v>301</v>
      </c>
      <c r="C315" s="106">
        <f>C316</f>
        <v>8057</v>
      </c>
      <c r="D315" s="106">
        <f>D316</f>
        <v>8057</v>
      </c>
      <c r="E315" s="106">
        <f>E316</f>
        <v>8236</v>
      </c>
    </row>
    <row r="316" s="90" customFormat="1" customHeight="1" spans="1:5">
      <c r="A316" s="107">
        <v>2120501</v>
      </c>
      <c r="B316" s="108" t="s">
        <v>302</v>
      </c>
      <c r="C316" s="106">
        <v>8057</v>
      </c>
      <c r="D316" s="106">
        <v>8057</v>
      </c>
      <c r="E316" s="106">
        <v>8236</v>
      </c>
    </row>
    <row r="317" customHeight="1" spans="1:5">
      <c r="A317" s="107">
        <v>21206</v>
      </c>
      <c r="B317" s="108" t="s">
        <v>303</v>
      </c>
      <c r="C317" s="106">
        <f>C318</f>
        <v>452</v>
      </c>
      <c r="D317" s="106">
        <f>D318</f>
        <v>452</v>
      </c>
      <c r="E317" s="106">
        <f>E318</f>
        <v>365</v>
      </c>
    </row>
    <row r="318" customHeight="1" spans="1:5">
      <c r="A318" s="107">
        <v>2120601</v>
      </c>
      <c r="B318" s="108" t="s">
        <v>304</v>
      </c>
      <c r="C318" s="106">
        <v>452</v>
      </c>
      <c r="D318" s="106">
        <v>452</v>
      </c>
      <c r="E318" s="106">
        <v>365</v>
      </c>
    </row>
    <row r="319" customHeight="1" spans="1:5">
      <c r="A319" s="107">
        <v>21299</v>
      </c>
      <c r="B319" s="108" t="s">
        <v>305</v>
      </c>
      <c r="C319" s="106">
        <f>C320</f>
        <v>55217</v>
      </c>
      <c r="D319" s="106">
        <f>D320</f>
        <v>55217</v>
      </c>
      <c r="E319" s="106">
        <f>E320</f>
        <v>2263</v>
      </c>
    </row>
    <row r="320" s="90" customFormat="1" customHeight="1" spans="1:5">
      <c r="A320" s="107">
        <v>2129999</v>
      </c>
      <c r="B320" s="108" t="s">
        <v>306</v>
      </c>
      <c r="C320" s="106">
        <v>55217</v>
      </c>
      <c r="D320" s="106">
        <v>55217</v>
      </c>
      <c r="E320" s="106">
        <v>2263</v>
      </c>
    </row>
    <row r="321" customHeight="1" spans="1:5">
      <c r="A321" s="107">
        <v>213</v>
      </c>
      <c r="B321" s="108" t="s">
        <v>307</v>
      </c>
      <c r="C321" s="106">
        <f>C322+C340+C349+C361+C363+C366+C369</f>
        <v>82034</v>
      </c>
      <c r="D321" s="106">
        <f>D322+D340+D349+D361+D363+D366+D369</f>
        <v>82034</v>
      </c>
      <c r="E321" s="106">
        <f>E322+E340+E349+E361+E363+E366+E369</f>
        <v>59724</v>
      </c>
    </row>
    <row r="322" customHeight="1" spans="1:5">
      <c r="A322" s="107">
        <v>21301</v>
      </c>
      <c r="B322" s="108" t="s">
        <v>308</v>
      </c>
      <c r="C322" s="106">
        <f>SUM(C323:C339)</f>
        <v>54165</v>
      </c>
      <c r="D322" s="106">
        <f>SUM(D323:D339)</f>
        <v>54165</v>
      </c>
      <c r="E322" s="106">
        <f>SUM(E323:E339)</f>
        <v>22189</v>
      </c>
    </row>
    <row r="323" customHeight="1" spans="1:5">
      <c r="A323" s="107">
        <v>2130101</v>
      </c>
      <c r="B323" s="108" t="s">
        <v>46</v>
      </c>
      <c r="C323" s="106">
        <v>976</v>
      </c>
      <c r="D323" s="106">
        <v>976</v>
      </c>
      <c r="E323" s="106">
        <v>939</v>
      </c>
    </row>
    <row r="324" customHeight="1" spans="1:5">
      <c r="A324" s="107">
        <v>2130104</v>
      </c>
      <c r="B324" s="108" t="s">
        <v>53</v>
      </c>
      <c r="C324" s="106">
        <v>3924</v>
      </c>
      <c r="D324" s="106">
        <v>3924</v>
      </c>
      <c r="E324" s="106">
        <v>3842</v>
      </c>
    </row>
    <row r="325" s="90" customFormat="1" customHeight="1" spans="1:5">
      <c r="A325" s="107">
        <v>2130106</v>
      </c>
      <c r="B325" s="108" t="s">
        <v>309</v>
      </c>
      <c r="C325" s="106">
        <v>584</v>
      </c>
      <c r="D325" s="106">
        <v>584</v>
      </c>
      <c r="E325" s="106">
        <v>838</v>
      </c>
    </row>
    <row r="326" s="90" customFormat="1" customHeight="1" spans="1:5">
      <c r="A326" s="107">
        <v>2130108</v>
      </c>
      <c r="B326" s="108" t="s">
        <v>310</v>
      </c>
      <c r="C326" s="106">
        <v>1363</v>
      </c>
      <c r="D326" s="106">
        <v>1363</v>
      </c>
      <c r="E326" s="106">
        <v>800</v>
      </c>
    </row>
    <row r="327" customHeight="1" spans="1:5">
      <c r="A327" s="107">
        <v>2130109</v>
      </c>
      <c r="B327" s="108" t="s">
        <v>311</v>
      </c>
      <c r="C327" s="106">
        <v>80</v>
      </c>
      <c r="D327" s="106">
        <v>80</v>
      </c>
      <c r="E327" s="106">
        <v>0</v>
      </c>
    </row>
    <row r="328" customHeight="1" spans="1:5">
      <c r="A328" s="107">
        <v>2130110</v>
      </c>
      <c r="B328" s="108" t="s">
        <v>312</v>
      </c>
      <c r="C328" s="106">
        <v>10</v>
      </c>
      <c r="D328" s="106">
        <v>10</v>
      </c>
      <c r="E328" s="106">
        <v>0</v>
      </c>
    </row>
    <row r="329" customHeight="1" spans="1:5">
      <c r="A329" s="107">
        <v>2130119</v>
      </c>
      <c r="B329" s="108" t="s">
        <v>313</v>
      </c>
      <c r="C329" s="106">
        <v>20</v>
      </c>
      <c r="D329" s="106">
        <v>20</v>
      </c>
      <c r="E329" s="106">
        <v>0</v>
      </c>
    </row>
    <row r="330" customHeight="1" spans="1:5">
      <c r="A330" s="107">
        <v>2130120</v>
      </c>
      <c r="B330" s="108" t="s">
        <v>314</v>
      </c>
      <c r="C330" s="106">
        <v>8023</v>
      </c>
      <c r="D330" s="106">
        <v>8023</v>
      </c>
      <c r="E330" s="106">
        <v>5086</v>
      </c>
    </row>
    <row r="331" s="90" customFormat="1" customHeight="1" spans="1:5">
      <c r="A331" s="107">
        <v>2130122</v>
      </c>
      <c r="B331" s="108" t="s">
        <v>315</v>
      </c>
      <c r="C331" s="106">
        <v>14756</v>
      </c>
      <c r="D331" s="106">
        <v>14756</v>
      </c>
      <c r="E331" s="106">
        <v>2689</v>
      </c>
    </row>
    <row r="332" s="90" customFormat="1" customHeight="1" spans="1:5">
      <c r="A332" s="107">
        <v>2130124</v>
      </c>
      <c r="B332" s="108" t="s">
        <v>316</v>
      </c>
      <c r="C332" s="106">
        <v>2085</v>
      </c>
      <c r="D332" s="106">
        <v>2085</v>
      </c>
      <c r="E332" s="106">
        <v>1396</v>
      </c>
    </row>
    <row r="333" s="90" customFormat="1" customHeight="1" spans="1:5">
      <c r="A333" s="107">
        <v>2130126</v>
      </c>
      <c r="B333" s="108" t="s">
        <v>317</v>
      </c>
      <c r="C333" s="106">
        <v>10989</v>
      </c>
      <c r="D333" s="106">
        <v>10989</v>
      </c>
      <c r="E333" s="106">
        <v>306</v>
      </c>
    </row>
    <row r="334" s="90" customFormat="1" customHeight="1" spans="1:5">
      <c r="A334" s="107">
        <v>2130135</v>
      </c>
      <c r="B334" s="108" t="s">
        <v>318</v>
      </c>
      <c r="C334" s="106">
        <v>4744</v>
      </c>
      <c r="D334" s="106">
        <v>4744</v>
      </c>
      <c r="E334" s="106">
        <v>236</v>
      </c>
    </row>
    <row r="335" customHeight="1" spans="1:5">
      <c r="A335" s="107">
        <v>2130142</v>
      </c>
      <c r="B335" s="108" t="s">
        <v>319</v>
      </c>
      <c r="C335" s="106">
        <v>567</v>
      </c>
      <c r="D335" s="106">
        <v>567</v>
      </c>
      <c r="E335" s="106">
        <v>0</v>
      </c>
    </row>
    <row r="336" s="90" customFormat="1" customHeight="1" spans="1:5">
      <c r="A336" s="107">
        <v>2130148</v>
      </c>
      <c r="B336" s="108" t="s">
        <v>320</v>
      </c>
      <c r="C336" s="106">
        <v>1821</v>
      </c>
      <c r="D336" s="106">
        <v>1821</v>
      </c>
      <c r="E336" s="106">
        <v>169</v>
      </c>
    </row>
    <row r="337" s="90" customFormat="1" customHeight="1" spans="1:5">
      <c r="A337" s="107">
        <v>2130152</v>
      </c>
      <c r="B337" s="108" t="s">
        <v>321</v>
      </c>
      <c r="C337" s="106">
        <v>11</v>
      </c>
      <c r="D337" s="106">
        <v>11</v>
      </c>
      <c r="E337" s="106">
        <v>97</v>
      </c>
    </row>
    <row r="338" s="90" customFormat="1" customHeight="1" spans="1:5">
      <c r="A338" s="107">
        <v>2130153</v>
      </c>
      <c r="B338" s="108" t="s">
        <v>322</v>
      </c>
      <c r="C338" s="106">
        <v>4162</v>
      </c>
      <c r="D338" s="106">
        <v>4162</v>
      </c>
      <c r="E338" s="106">
        <v>5791</v>
      </c>
    </row>
    <row r="339" customHeight="1" spans="1:5">
      <c r="A339" s="107">
        <v>2130199</v>
      </c>
      <c r="B339" s="108" t="s">
        <v>323</v>
      </c>
      <c r="C339" s="106">
        <v>50</v>
      </c>
      <c r="D339" s="106">
        <v>50</v>
      </c>
      <c r="E339" s="106">
        <v>0</v>
      </c>
    </row>
    <row r="340" customHeight="1" spans="1:5">
      <c r="A340" s="107">
        <v>21302</v>
      </c>
      <c r="B340" s="108" t="s">
        <v>324</v>
      </c>
      <c r="C340" s="106">
        <f>SUM(C341:C348)</f>
        <v>5178</v>
      </c>
      <c r="D340" s="106">
        <f>SUM(D341:D348)</f>
        <v>5178</v>
      </c>
      <c r="E340" s="106">
        <f>SUM(E341:E348)</f>
        <v>750</v>
      </c>
    </row>
    <row r="341" customHeight="1" spans="1:5">
      <c r="A341" s="107">
        <v>2130201</v>
      </c>
      <c r="B341" s="108" t="s">
        <v>46</v>
      </c>
      <c r="C341" s="106">
        <v>414</v>
      </c>
      <c r="D341" s="106">
        <v>414</v>
      </c>
      <c r="E341" s="106">
        <v>399</v>
      </c>
    </row>
    <row r="342" customHeight="1" spans="1:5">
      <c r="A342" s="107">
        <v>2130204</v>
      </c>
      <c r="B342" s="108" t="s">
        <v>325</v>
      </c>
      <c r="C342" s="106">
        <v>181</v>
      </c>
      <c r="D342" s="106">
        <v>181</v>
      </c>
      <c r="E342" s="106">
        <v>160</v>
      </c>
    </row>
    <row r="343" s="90" customFormat="1" customHeight="1" spans="1:5">
      <c r="A343" s="107">
        <v>2130205</v>
      </c>
      <c r="B343" s="108" t="s">
        <v>326</v>
      </c>
      <c r="C343" s="106">
        <v>2376</v>
      </c>
      <c r="D343" s="106">
        <v>2376</v>
      </c>
      <c r="E343" s="106">
        <v>9</v>
      </c>
    </row>
    <row r="344" customHeight="1" spans="1:5">
      <c r="A344" s="107">
        <v>2130207</v>
      </c>
      <c r="B344" s="108" t="s">
        <v>327</v>
      </c>
      <c r="C344" s="106">
        <v>366</v>
      </c>
      <c r="D344" s="106">
        <v>366</v>
      </c>
      <c r="E344" s="106">
        <v>0</v>
      </c>
    </row>
    <row r="345" customHeight="1" spans="1:5">
      <c r="A345" s="107">
        <v>2130212</v>
      </c>
      <c r="B345" s="108" t="s">
        <v>328</v>
      </c>
      <c r="C345" s="106">
        <v>1219</v>
      </c>
      <c r="D345" s="106">
        <v>1219</v>
      </c>
      <c r="E345" s="106">
        <v>178</v>
      </c>
    </row>
    <row r="346" customHeight="1" spans="1:5">
      <c r="A346" s="107">
        <v>2130213</v>
      </c>
      <c r="B346" s="108" t="s">
        <v>329</v>
      </c>
      <c r="C346" s="106">
        <v>3</v>
      </c>
      <c r="D346" s="106">
        <v>3</v>
      </c>
      <c r="E346" s="106">
        <v>0</v>
      </c>
    </row>
    <row r="347" customHeight="1" spans="1:5">
      <c r="A347" s="107">
        <v>2130234</v>
      </c>
      <c r="B347" s="108" t="s">
        <v>330</v>
      </c>
      <c r="C347" s="106"/>
      <c r="D347" s="106"/>
      <c r="E347" s="106">
        <v>4</v>
      </c>
    </row>
    <row r="348" customHeight="1" spans="1:5">
      <c r="A348" s="107">
        <v>2130299</v>
      </c>
      <c r="B348" s="108" t="s">
        <v>331</v>
      </c>
      <c r="C348" s="106">
        <v>619</v>
      </c>
      <c r="D348" s="106">
        <v>619</v>
      </c>
      <c r="E348" s="106">
        <v>0</v>
      </c>
    </row>
    <row r="349" customHeight="1" spans="1:5">
      <c r="A349" s="107">
        <v>21303</v>
      </c>
      <c r="B349" s="108" t="s">
        <v>332</v>
      </c>
      <c r="C349" s="106">
        <f>SUM(C350:C360)</f>
        <v>8967</v>
      </c>
      <c r="D349" s="106">
        <f>SUM(D350:D360)</f>
        <v>8967</v>
      </c>
      <c r="E349" s="106">
        <f>SUM(E350:E360)</f>
        <v>17199</v>
      </c>
    </row>
    <row r="350" customHeight="1" spans="1:5">
      <c r="A350" s="107">
        <v>2130301</v>
      </c>
      <c r="B350" s="108" t="s">
        <v>46</v>
      </c>
      <c r="C350" s="106">
        <v>546</v>
      </c>
      <c r="D350" s="106">
        <v>546</v>
      </c>
      <c r="E350" s="106">
        <v>426</v>
      </c>
    </row>
    <row r="351" customHeight="1" spans="1:5">
      <c r="A351" s="107">
        <v>2130304</v>
      </c>
      <c r="B351" s="108" t="s">
        <v>333</v>
      </c>
      <c r="C351" s="106">
        <v>1856</v>
      </c>
      <c r="D351" s="106">
        <v>1856</v>
      </c>
      <c r="E351" s="106">
        <v>1904</v>
      </c>
    </row>
    <row r="352" s="90" customFormat="1" customHeight="1" spans="1:5">
      <c r="A352" s="107">
        <v>2130305</v>
      </c>
      <c r="B352" s="108" t="s">
        <v>334</v>
      </c>
      <c r="C352" s="106">
        <v>4534</v>
      </c>
      <c r="D352" s="106">
        <v>4534</v>
      </c>
      <c r="E352" s="106">
        <v>9215</v>
      </c>
    </row>
    <row r="353" s="90" customFormat="1" customHeight="1" spans="1:5">
      <c r="A353" s="107">
        <v>2130306</v>
      </c>
      <c r="B353" s="108" t="s">
        <v>335</v>
      </c>
      <c r="C353" s="106">
        <v>454</v>
      </c>
      <c r="D353" s="106">
        <v>454</v>
      </c>
      <c r="E353" s="106">
        <v>63</v>
      </c>
    </row>
    <row r="354" customHeight="1" spans="1:5">
      <c r="A354" s="107">
        <v>2130308</v>
      </c>
      <c r="B354" s="108" t="s">
        <v>336</v>
      </c>
      <c r="C354" s="106">
        <v>130</v>
      </c>
      <c r="D354" s="106">
        <v>130</v>
      </c>
      <c r="E354" s="106">
        <v>0</v>
      </c>
    </row>
    <row r="355" customHeight="1" spans="1:5">
      <c r="A355" s="107">
        <v>2130310</v>
      </c>
      <c r="B355" s="108" t="s">
        <v>337</v>
      </c>
      <c r="C355" s="106">
        <v>62</v>
      </c>
      <c r="D355" s="106">
        <v>62</v>
      </c>
      <c r="E355" s="106">
        <v>0</v>
      </c>
    </row>
    <row r="356" customHeight="1" spans="1:5">
      <c r="A356" s="107">
        <v>2130311</v>
      </c>
      <c r="B356" s="108" t="s">
        <v>338</v>
      </c>
      <c r="C356" s="106">
        <v>303</v>
      </c>
      <c r="D356" s="106">
        <v>303</v>
      </c>
      <c r="E356" s="106">
        <v>0</v>
      </c>
    </row>
    <row r="357" customHeight="1" spans="1:5">
      <c r="A357" s="107">
        <v>2130312</v>
      </c>
      <c r="B357" s="108" t="s">
        <v>339</v>
      </c>
      <c r="C357" s="106">
        <v>381</v>
      </c>
      <c r="D357" s="106">
        <v>381</v>
      </c>
      <c r="E357" s="106">
        <v>0</v>
      </c>
    </row>
    <row r="358" customHeight="1" spans="1:5">
      <c r="A358" s="107">
        <v>2130314</v>
      </c>
      <c r="B358" s="108" t="s">
        <v>340</v>
      </c>
      <c r="C358" s="106">
        <v>696</v>
      </c>
      <c r="D358" s="106">
        <v>696</v>
      </c>
      <c r="E358" s="106">
        <v>0</v>
      </c>
    </row>
    <row r="359" s="90" customFormat="1" customHeight="1" spans="1:5">
      <c r="A359" s="107">
        <v>2130316</v>
      </c>
      <c r="B359" s="108" t="s">
        <v>341</v>
      </c>
      <c r="C359" s="106"/>
      <c r="D359" s="106"/>
      <c r="E359" s="106">
        <v>5591</v>
      </c>
    </row>
    <row r="360" customHeight="1" spans="1:5">
      <c r="A360" s="107">
        <v>2130399</v>
      </c>
      <c r="B360" s="108" t="s">
        <v>342</v>
      </c>
      <c r="C360" s="106">
        <v>5</v>
      </c>
      <c r="D360" s="106">
        <v>5</v>
      </c>
      <c r="E360" s="106">
        <v>0</v>
      </c>
    </row>
    <row r="361" customHeight="1" spans="1:5">
      <c r="A361" s="107">
        <v>21305</v>
      </c>
      <c r="B361" s="108" t="s">
        <v>343</v>
      </c>
      <c r="C361" s="106">
        <f>C362</f>
        <v>327</v>
      </c>
      <c r="D361" s="106">
        <f>D362</f>
        <v>327</v>
      </c>
      <c r="E361" s="106">
        <f>E362</f>
        <v>420</v>
      </c>
    </row>
    <row r="362" customHeight="1" spans="1:5">
      <c r="A362" s="107">
        <v>2130505</v>
      </c>
      <c r="B362" s="108" t="s">
        <v>344</v>
      </c>
      <c r="C362" s="106">
        <v>327</v>
      </c>
      <c r="D362" s="106">
        <v>327</v>
      </c>
      <c r="E362" s="106">
        <v>420</v>
      </c>
    </row>
    <row r="363" customHeight="1" spans="1:5">
      <c r="A363" s="107">
        <v>21307</v>
      </c>
      <c r="B363" s="108" t="s">
        <v>345</v>
      </c>
      <c r="C363" s="106">
        <f>C365</f>
        <v>8604</v>
      </c>
      <c r="D363" s="106">
        <f>D365</f>
        <v>8604</v>
      </c>
      <c r="E363" s="106">
        <f>E364+E365</f>
        <v>12162</v>
      </c>
    </row>
    <row r="364" s="90" customFormat="1" customHeight="1" spans="1:5">
      <c r="A364" s="107">
        <v>2130701</v>
      </c>
      <c r="B364" s="108" t="s">
        <v>346</v>
      </c>
      <c r="C364" s="106"/>
      <c r="D364" s="106"/>
      <c r="E364" s="106">
        <v>1003</v>
      </c>
    </row>
    <row r="365" s="90" customFormat="1" customHeight="1" spans="1:5">
      <c r="A365" s="107">
        <v>2130705</v>
      </c>
      <c r="B365" s="108" t="s">
        <v>347</v>
      </c>
      <c r="C365" s="106">
        <v>8604</v>
      </c>
      <c r="D365" s="106">
        <v>8604</v>
      </c>
      <c r="E365" s="106">
        <v>11159</v>
      </c>
    </row>
    <row r="366" customHeight="1" spans="1:5">
      <c r="A366" s="107">
        <v>21308</v>
      </c>
      <c r="B366" s="108" t="s">
        <v>348</v>
      </c>
      <c r="C366" s="106">
        <f>SUM(C367:C368)</f>
        <v>4559</v>
      </c>
      <c r="D366" s="106">
        <f>SUM(D367:D368)</f>
        <v>4559</v>
      </c>
      <c r="E366" s="106">
        <f>SUM(E367:E368)</f>
        <v>7004</v>
      </c>
    </row>
    <row r="367" s="90" customFormat="1" customHeight="1" spans="1:5">
      <c r="A367" s="107">
        <v>2130803</v>
      </c>
      <c r="B367" s="108" t="s">
        <v>349</v>
      </c>
      <c r="C367" s="106">
        <v>4547</v>
      </c>
      <c r="D367" s="106">
        <v>4547</v>
      </c>
      <c r="E367" s="106">
        <v>7003</v>
      </c>
    </row>
    <row r="368" customHeight="1" spans="1:5">
      <c r="A368" s="107">
        <v>2130804</v>
      </c>
      <c r="B368" s="108" t="s">
        <v>350</v>
      </c>
      <c r="C368" s="106">
        <v>12</v>
      </c>
      <c r="D368" s="106">
        <v>12</v>
      </c>
      <c r="E368" s="106">
        <v>1</v>
      </c>
    </row>
    <row r="369" customHeight="1" spans="1:5">
      <c r="A369" s="107">
        <v>21399</v>
      </c>
      <c r="B369" s="108" t="s">
        <v>351</v>
      </c>
      <c r="C369" s="106">
        <f>C370</f>
        <v>234</v>
      </c>
      <c r="D369" s="106">
        <f>D370</f>
        <v>234</v>
      </c>
      <c r="E369" s="106">
        <f>E370</f>
        <v>0</v>
      </c>
    </row>
    <row r="370" customHeight="1" spans="1:5">
      <c r="A370" s="107">
        <v>2139999</v>
      </c>
      <c r="B370" s="108" t="s">
        <v>352</v>
      </c>
      <c r="C370" s="106">
        <v>234</v>
      </c>
      <c r="D370" s="106">
        <v>234</v>
      </c>
      <c r="E370" s="106">
        <v>0</v>
      </c>
    </row>
    <row r="371" customHeight="1" spans="1:5">
      <c r="A371" s="107">
        <v>214</v>
      </c>
      <c r="B371" s="108" t="s">
        <v>353</v>
      </c>
      <c r="C371" s="106">
        <f>C372+C378+C380</f>
        <v>13022</v>
      </c>
      <c r="D371" s="106">
        <f>D372+D378+D380</f>
        <v>13022</v>
      </c>
      <c r="E371" s="106">
        <f>E372+E378+E380</f>
        <v>22750</v>
      </c>
    </row>
    <row r="372" customHeight="1" spans="1:5">
      <c r="A372" s="107">
        <v>21401</v>
      </c>
      <c r="B372" s="108" t="s">
        <v>354</v>
      </c>
      <c r="C372" s="106">
        <f>SUM(C373:C377)</f>
        <v>7648</v>
      </c>
      <c r="D372" s="106">
        <f>SUM(D373:D377)</f>
        <v>7648</v>
      </c>
      <c r="E372" s="106">
        <f>SUM(E373:E377)</f>
        <v>17575</v>
      </c>
    </row>
    <row r="373" customHeight="1" spans="1:5">
      <c r="A373" s="107">
        <v>2140101</v>
      </c>
      <c r="B373" s="108" t="s">
        <v>46</v>
      </c>
      <c r="C373" s="106">
        <v>380</v>
      </c>
      <c r="D373" s="106">
        <v>380</v>
      </c>
      <c r="E373" s="106">
        <v>371</v>
      </c>
    </row>
    <row r="374" s="90" customFormat="1" customHeight="1" spans="1:5">
      <c r="A374" s="107">
        <v>2140104</v>
      </c>
      <c r="B374" s="108" t="s">
        <v>355</v>
      </c>
      <c r="C374" s="106">
        <v>2072</v>
      </c>
      <c r="D374" s="106">
        <v>2072</v>
      </c>
      <c r="E374" s="106">
        <v>1807</v>
      </c>
    </row>
    <row r="375" s="90" customFormat="1" customHeight="1" spans="1:5">
      <c r="A375" s="107">
        <v>2140106</v>
      </c>
      <c r="B375" s="108" t="s">
        <v>356</v>
      </c>
      <c r="C375" s="106">
        <v>1699</v>
      </c>
      <c r="D375" s="106">
        <v>1699</v>
      </c>
      <c r="E375" s="106">
        <v>11868</v>
      </c>
    </row>
    <row r="376" s="90" customFormat="1" customHeight="1" spans="1:5">
      <c r="A376" s="107">
        <v>2140109</v>
      </c>
      <c r="B376" s="108" t="s">
        <v>357</v>
      </c>
      <c r="C376" s="106"/>
      <c r="D376" s="106"/>
      <c r="E376" s="106">
        <v>200</v>
      </c>
    </row>
    <row r="377" customHeight="1" spans="1:5">
      <c r="A377" s="107">
        <v>2140112</v>
      </c>
      <c r="B377" s="108" t="s">
        <v>358</v>
      </c>
      <c r="C377" s="106">
        <v>3497</v>
      </c>
      <c r="D377" s="106">
        <v>3497</v>
      </c>
      <c r="E377" s="106">
        <v>3329</v>
      </c>
    </row>
    <row r="378" customHeight="1" spans="1:5">
      <c r="A378" s="107">
        <v>21402</v>
      </c>
      <c r="B378" s="108" t="s">
        <v>359</v>
      </c>
      <c r="C378" s="106">
        <f>C379</f>
        <v>71</v>
      </c>
      <c r="D378" s="106">
        <f>D379</f>
        <v>71</v>
      </c>
      <c r="E378" s="106">
        <f>E379</f>
        <v>69</v>
      </c>
    </row>
    <row r="379" customHeight="1" spans="1:5">
      <c r="A379" s="107">
        <v>2140299</v>
      </c>
      <c r="B379" s="108" t="s">
        <v>360</v>
      </c>
      <c r="C379" s="106">
        <v>71</v>
      </c>
      <c r="D379" s="106">
        <v>71</v>
      </c>
      <c r="E379" s="106">
        <v>69</v>
      </c>
    </row>
    <row r="380" customHeight="1" spans="1:5">
      <c r="A380" s="107">
        <v>21499</v>
      </c>
      <c r="B380" s="108" t="s">
        <v>361</v>
      </c>
      <c r="C380" s="106">
        <f>SUM(C381:C382)</f>
        <v>5303</v>
      </c>
      <c r="D380" s="106">
        <f>SUM(D381:D382)</f>
        <v>5303</v>
      </c>
      <c r="E380" s="106">
        <f>SUM(E381:E382)</f>
        <v>5106</v>
      </c>
    </row>
    <row r="381" customHeight="1" spans="1:5">
      <c r="A381" s="107">
        <v>2149901</v>
      </c>
      <c r="B381" s="108" t="s">
        <v>362</v>
      </c>
      <c r="C381" s="106">
        <v>4578</v>
      </c>
      <c r="D381" s="106">
        <v>4578</v>
      </c>
      <c r="E381" s="106">
        <v>4735</v>
      </c>
    </row>
    <row r="382" s="90" customFormat="1" customHeight="1" spans="1:5">
      <c r="A382" s="107">
        <v>2149999</v>
      </c>
      <c r="B382" s="108" t="s">
        <v>363</v>
      </c>
      <c r="C382" s="106">
        <v>725</v>
      </c>
      <c r="D382" s="106">
        <v>725</v>
      </c>
      <c r="E382" s="106">
        <v>371</v>
      </c>
    </row>
    <row r="383" customHeight="1" spans="1:5">
      <c r="A383" s="107">
        <v>215</v>
      </c>
      <c r="B383" s="108" t="s">
        <v>364</v>
      </c>
      <c r="C383" s="106">
        <f>C384+C386+C389+C393</f>
        <v>38128</v>
      </c>
      <c r="D383" s="106">
        <f>D384+D386+D389+D393</f>
        <v>1732</v>
      </c>
      <c r="E383" s="106">
        <f>E384+E386+E389+E393</f>
        <v>1231</v>
      </c>
    </row>
    <row r="384" customHeight="1" spans="1:5">
      <c r="A384" s="107">
        <v>21502</v>
      </c>
      <c r="B384" s="108" t="s">
        <v>365</v>
      </c>
      <c r="C384" s="106">
        <f>C385</f>
        <v>0</v>
      </c>
      <c r="D384" s="106">
        <f>D385</f>
        <v>0</v>
      </c>
      <c r="E384" s="106">
        <f>E385</f>
        <v>476</v>
      </c>
    </row>
    <row r="385" s="90" customFormat="1" customHeight="1" spans="1:5">
      <c r="A385" s="107">
        <v>2150299</v>
      </c>
      <c r="B385" s="108" t="s">
        <v>366</v>
      </c>
      <c r="C385" s="106"/>
      <c r="D385" s="106"/>
      <c r="E385" s="106">
        <v>476</v>
      </c>
    </row>
    <row r="386" customHeight="1" spans="1:5">
      <c r="A386" s="107">
        <v>21507</v>
      </c>
      <c r="B386" s="108" t="s">
        <v>367</v>
      </c>
      <c r="C386" s="106">
        <f>C387+C388</f>
        <v>36622</v>
      </c>
      <c r="D386" s="106">
        <f>D387</f>
        <v>226</v>
      </c>
      <c r="E386" s="106">
        <f>E387</f>
        <v>136</v>
      </c>
    </row>
    <row r="387" customHeight="1" spans="1:5">
      <c r="A387" s="107">
        <v>2150701</v>
      </c>
      <c r="B387" s="108" t="s">
        <v>46</v>
      </c>
      <c r="C387" s="106">
        <v>226</v>
      </c>
      <c r="D387" s="106">
        <v>226</v>
      </c>
      <c r="E387" s="106">
        <v>136</v>
      </c>
    </row>
    <row r="388" customHeight="1" spans="1:5">
      <c r="A388" s="107">
        <v>2150799</v>
      </c>
      <c r="B388" s="108" t="s">
        <v>368</v>
      </c>
      <c r="C388" s="106">
        <v>36396</v>
      </c>
      <c r="D388" s="106"/>
      <c r="E388" s="106">
        <v>0</v>
      </c>
    </row>
    <row r="389" customHeight="1" spans="1:5">
      <c r="A389" s="107">
        <v>21508</v>
      </c>
      <c r="B389" s="108" t="s">
        <v>369</v>
      </c>
      <c r="C389" s="106">
        <f>SUM(C390:C392)</f>
        <v>1236</v>
      </c>
      <c r="D389" s="106">
        <f>SUM(D390:D392)</f>
        <v>1236</v>
      </c>
      <c r="E389" s="106">
        <f>SUM(E390:E392)</f>
        <v>447</v>
      </c>
    </row>
    <row r="390" ht="15" customHeight="1" spans="1:5">
      <c r="A390" s="107">
        <v>2150801</v>
      </c>
      <c r="B390" s="108" t="s">
        <v>46</v>
      </c>
      <c r="C390" s="106">
        <v>419</v>
      </c>
      <c r="D390" s="106">
        <v>419</v>
      </c>
      <c r="E390" s="106">
        <v>361</v>
      </c>
    </row>
    <row r="391" s="90" customFormat="1" customHeight="1" spans="1:5">
      <c r="A391" s="107">
        <v>2150805</v>
      </c>
      <c r="B391" s="108" t="s">
        <v>370</v>
      </c>
      <c r="C391" s="106">
        <v>14</v>
      </c>
      <c r="D391" s="106">
        <v>14</v>
      </c>
      <c r="E391" s="106">
        <v>86</v>
      </c>
    </row>
    <row r="392" customHeight="1" spans="1:5">
      <c r="A392" s="107">
        <v>2150899</v>
      </c>
      <c r="B392" s="108" t="s">
        <v>371</v>
      </c>
      <c r="C392" s="106">
        <v>803</v>
      </c>
      <c r="D392" s="106">
        <v>803</v>
      </c>
      <c r="E392" s="106">
        <v>0</v>
      </c>
    </row>
    <row r="393" customHeight="1" spans="1:5">
      <c r="A393" s="107">
        <v>21599</v>
      </c>
      <c r="B393" s="108" t="s">
        <v>372</v>
      </c>
      <c r="C393" s="106">
        <f>C394</f>
        <v>270</v>
      </c>
      <c r="D393" s="106">
        <f>D394</f>
        <v>270</v>
      </c>
      <c r="E393" s="106">
        <f>E394</f>
        <v>172</v>
      </c>
    </row>
    <row r="394" customHeight="1" spans="1:5">
      <c r="A394" s="107">
        <v>2159904</v>
      </c>
      <c r="B394" s="108" t="s">
        <v>373</v>
      </c>
      <c r="C394" s="106">
        <v>270</v>
      </c>
      <c r="D394" s="106">
        <v>270</v>
      </c>
      <c r="E394" s="106">
        <v>172</v>
      </c>
    </row>
    <row r="395" customHeight="1" spans="1:5">
      <c r="A395" s="107">
        <v>216</v>
      </c>
      <c r="B395" s="108" t="s">
        <v>374</v>
      </c>
      <c r="C395" s="106">
        <f>C396+C398</f>
        <v>931</v>
      </c>
      <c r="D395" s="106">
        <f>D396+D398</f>
        <v>931</v>
      </c>
      <c r="E395" s="106">
        <f>E396+E398</f>
        <v>440</v>
      </c>
    </row>
    <row r="396" customHeight="1" spans="1:5">
      <c r="A396" s="107">
        <v>21602</v>
      </c>
      <c r="B396" s="108" t="s">
        <v>375</v>
      </c>
      <c r="C396" s="106">
        <f>C397</f>
        <v>386</v>
      </c>
      <c r="D396" s="106">
        <f>D397</f>
        <v>386</v>
      </c>
      <c r="E396" s="106">
        <f>E397</f>
        <v>121</v>
      </c>
    </row>
    <row r="397" s="90" customFormat="1" customHeight="1" spans="1:5">
      <c r="A397" s="107">
        <v>2160299</v>
      </c>
      <c r="B397" s="108" t="s">
        <v>376</v>
      </c>
      <c r="C397" s="106">
        <v>386</v>
      </c>
      <c r="D397" s="106">
        <v>386</v>
      </c>
      <c r="E397" s="106">
        <v>121</v>
      </c>
    </row>
    <row r="398" customHeight="1" spans="1:5">
      <c r="A398" s="107">
        <v>21699</v>
      </c>
      <c r="B398" s="108" t="s">
        <v>377</v>
      </c>
      <c r="C398" s="106">
        <f>C399</f>
        <v>545</v>
      </c>
      <c r="D398" s="106">
        <f>D399</f>
        <v>545</v>
      </c>
      <c r="E398" s="106">
        <f>E399</f>
        <v>319</v>
      </c>
    </row>
    <row r="399" customHeight="1" spans="1:5">
      <c r="A399" s="107">
        <v>2169999</v>
      </c>
      <c r="B399" s="108" t="s">
        <v>378</v>
      </c>
      <c r="C399" s="106">
        <v>545</v>
      </c>
      <c r="D399" s="106">
        <v>545</v>
      </c>
      <c r="E399" s="106">
        <v>319</v>
      </c>
    </row>
    <row r="400" customHeight="1" spans="1:5">
      <c r="A400" s="107">
        <v>219</v>
      </c>
      <c r="B400" s="108" t="s">
        <v>379</v>
      </c>
      <c r="C400" s="106">
        <f>C401</f>
        <v>740</v>
      </c>
      <c r="D400" s="106">
        <f>D401</f>
        <v>740</v>
      </c>
      <c r="E400" s="106">
        <f>E401</f>
        <v>740</v>
      </c>
    </row>
    <row r="401" s="90" customFormat="1" customHeight="1" spans="1:5">
      <c r="A401" s="107">
        <v>21906</v>
      </c>
      <c r="B401" s="108" t="s">
        <v>308</v>
      </c>
      <c r="C401" s="106">
        <v>740</v>
      </c>
      <c r="D401" s="106">
        <v>740</v>
      </c>
      <c r="E401" s="106">
        <v>740</v>
      </c>
    </row>
    <row r="402" customHeight="1" spans="1:5">
      <c r="A402" s="107">
        <v>220</v>
      </c>
      <c r="B402" s="108" t="s">
        <v>380</v>
      </c>
      <c r="C402" s="106">
        <f>C403+C412</f>
        <v>3409</v>
      </c>
      <c r="D402" s="106">
        <f>D403+D412</f>
        <v>3409</v>
      </c>
      <c r="E402" s="106">
        <f>E403+E412</f>
        <v>3228</v>
      </c>
    </row>
    <row r="403" customHeight="1" spans="1:5">
      <c r="A403" s="107">
        <v>22001</v>
      </c>
      <c r="B403" s="108" t="s">
        <v>381</v>
      </c>
      <c r="C403" s="106">
        <f>SUM(C404:C411)</f>
        <v>2974</v>
      </c>
      <c r="D403" s="106">
        <f>SUM(D404:D411)</f>
        <v>2974</v>
      </c>
      <c r="E403" s="106">
        <f>SUM(E404:E411)</f>
        <v>2887</v>
      </c>
    </row>
    <row r="404" customHeight="1" spans="1:5">
      <c r="A404" s="107">
        <v>2200101</v>
      </c>
      <c r="B404" s="108" t="s">
        <v>46</v>
      </c>
      <c r="C404" s="106">
        <v>638</v>
      </c>
      <c r="D404" s="106">
        <v>638</v>
      </c>
      <c r="E404" s="106">
        <v>618</v>
      </c>
    </row>
    <row r="405" customHeight="1" spans="1:5">
      <c r="A405" s="107">
        <v>2200104</v>
      </c>
      <c r="B405" s="108" t="s">
        <v>382</v>
      </c>
      <c r="C405" s="106">
        <v>702</v>
      </c>
      <c r="D405" s="106">
        <v>702</v>
      </c>
      <c r="E405" s="106">
        <v>0</v>
      </c>
    </row>
    <row r="406" s="90" customFormat="1" customHeight="1" spans="1:5">
      <c r="A406" s="107">
        <v>2200106</v>
      </c>
      <c r="B406" s="108" t="s">
        <v>383</v>
      </c>
      <c r="C406" s="106">
        <v>319</v>
      </c>
      <c r="D406" s="106">
        <v>319</v>
      </c>
      <c r="E406" s="106">
        <v>1374</v>
      </c>
    </row>
    <row r="407" customHeight="1" spans="1:5">
      <c r="A407" s="107">
        <v>2200108</v>
      </c>
      <c r="B407" s="108" t="s">
        <v>384</v>
      </c>
      <c r="C407" s="106">
        <v>53</v>
      </c>
      <c r="D407" s="106">
        <v>53</v>
      </c>
      <c r="E407" s="106">
        <v>0</v>
      </c>
    </row>
    <row r="408" customHeight="1" spans="1:5">
      <c r="A408" s="107">
        <v>2200109</v>
      </c>
      <c r="B408" s="108" t="s">
        <v>385</v>
      </c>
      <c r="C408" s="106">
        <v>100</v>
      </c>
      <c r="D408" s="106">
        <v>100</v>
      </c>
      <c r="E408" s="106">
        <v>0</v>
      </c>
    </row>
    <row r="409" customHeight="1" spans="1:5">
      <c r="A409" s="107">
        <v>2200112</v>
      </c>
      <c r="B409" s="108" t="s">
        <v>386</v>
      </c>
      <c r="C409" s="106">
        <v>481</v>
      </c>
      <c r="D409" s="106">
        <v>481</v>
      </c>
      <c r="E409" s="106">
        <v>437</v>
      </c>
    </row>
    <row r="410" customHeight="1" spans="1:5">
      <c r="A410" s="107">
        <v>2200129</v>
      </c>
      <c r="B410" s="108" t="s">
        <v>387</v>
      </c>
      <c r="C410" s="106">
        <v>184</v>
      </c>
      <c r="D410" s="106">
        <v>184</v>
      </c>
      <c r="E410" s="106">
        <v>0</v>
      </c>
    </row>
    <row r="411" customHeight="1" spans="1:5">
      <c r="A411" s="107">
        <v>2200150</v>
      </c>
      <c r="B411" s="108" t="s">
        <v>53</v>
      </c>
      <c r="C411" s="106">
        <v>497</v>
      </c>
      <c r="D411" s="106">
        <v>497</v>
      </c>
      <c r="E411" s="106">
        <v>458</v>
      </c>
    </row>
    <row r="412" customHeight="1" spans="1:5">
      <c r="A412" s="107">
        <v>22005</v>
      </c>
      <c r="B412" s="108" t="s">
        <v>388</v>
      </c>
      <c r="C412" s="106">
        <f>C413+C414</f>
        <v>435</v>
      </c>
      <c r="D412" s="106">
        <f>D413+D414</f>
        <v>435</v>
      </c>
      <c r="E412" s="106">
        <f>E413+E414</f>
        <v>341</v>
      </c>
    </row>
    <row r="413" customHeight="1" spans="1:5">
      <c r="A413" s="107">
        <v>2200504</v>
      </c>
      <c r="B413" s="108" t="s">
        <v>389</v>
      </c>
      <c r="C413" s="106">
        <v>354</v>
      </c>
      <c r="D413" s="106">
        <v>354</v>
      </c>
      <c r="E413" s="106">
        <v>260</v>
      </c>
    </row>
    <row r="414" customHeight="1" spans="1:5">
      <c r="A414" s="107">
        <v>2200509</v>
      </c>
      <c r="B414" s="108" t="s">
        <v>390</v>
      </c>
      <c r="C414" s="106">
        <v>81</v>
      </c>
      <c r="D414" s="106">
        <v>81</v>
      </c>
      <c r="E414" s="106">
        <v>81</v>
      </c>
    </row>
    <row r="415" customHeight="1" spans="1:5">
      <c r="A415" s="107">
        <v>221</v>
      </c>
      <c r="B415" s="108" t="s">
        <v>391</v>
      </c>
      <c r="C415" s="106">
        <f>C416+C420</f>
        <v>43824</v>
      </c>
      <c r="D415" s="106">
        <f>D416+D420</f>
        <v>43824</v>
      </c>
      <c r="E415" s="106">
        <f>E416+E420</f>
        <v>30776</v>
      </c>
    </row>
    <row r="416" customHeight="1" spans="1:5">
      <c r="A416" s="107">
        <v>22101</v>
      </c>
      <c r="B416" s="108" t="s">
        <v>392</v>
      </c>
      <c r="C416" s="106">
        <f>SUM(C417:C419)</f>
        <v>13150</v>
      </c>
      <c r="D416" s="106">
        <f>SUM(D417:D419)</f>
        <v>13150</v>
      </c>
      <c r="E416" s="106">
        <f>SUM(E417:E419)</f>
        <v>16</v>
      </c>
    </row>
    <row r="417" customHeight="1" spans="1:5">
      <c r="A417" s="107">
        <v>2210103</v>
      </c>
      <c r="B417" s="108" t="s">
        <v>393</v>
      </c>
      <c r="C417" s="106">
        <v>11310</v>
      </c>
      <c r="D417" s="106">
        <v>11310</v>
      </c>
      <c r="E417" s="106">
        <v>0</v>
      </c>
    </row>
    <row r="418" customHeight="1" spans="1:5">
      <c r="A418" s="107">
        <v>2210105</v>
      </c>
      <c r="B418" s="108" t="s">
        <v>394</v>
      </c>
      <c r="C418" s="106">
        <v>40</v>
      </c>
      <c r="D418" s="106">
        <v>40</v>
      </c>
      <c r="E418" s="106">
        <v>16</v>
      </c>
    </row>
    <row r="419" customHeight="1" spans="1:5">
      <c r="A419" s="107">
        <v>2210108</v>
      </c>
      <c r="B419" s="108" t="s">
        <v>395</v>
      </c>
      <c r="C419" s="106">
        <v>1800</v>
      </c>
      <c r="D419" s="106">
        <v>1800</v>
      </c>
      <c r="E419" s="106">
        <v>0</v>
      </c>
    </row>
    <row r="420" customHeight="1" spans="1:5">
      <c r="A420" s="107">
        <v>22102</v>
      </c>
      <c r="B420" s="108" t="s">
        <v>396</v>
      </c>
      <c r="C420" s="106">
        <f>C421+C422</f>
        <v>30674</v>
      </c>
      <c r="D420" s="106">
        <f>SUM(D421:D422)</f>
        <v>30674</v>
      </c>
      <c r="E420" s="106">
        <f>SUM(E421:E422)</f>
        <v>30760</v>
      </c>
    </row>
    <row r="421" customHeight="1" spans="1:5">
      <c r="A421" s="107">
        <v>2210201</v>
      </c>
      <c r="B421" s="108" t="s">
        <v>397</v>
      </c>
      <c r="C421" s="106">
        <v>30476</v>
      </c>
      <c r="D421" s="106">
        <v>30476</v>
      </c>
      <c r="E421" s="106">
        <v>30760</v>
      </c>
    </row>
    <row r="422" customHeight="1" spans="1:5">
      <c r="A422" s="107">
        <v>2210203</v>
      </c>
      <c r="B422" s="108" t="s">
        <v>398</v>
      </c>
      <c r="C422" s="106">
        <v>198</v>
      </c>
      <c r="D422" s="106">
        <v>198</v>
      </c>
      <c r="E422" s="106">
        <v>0</v>
      </c>
    </row>
    <row r="423" customHeight="1" spans="1:5">
      <c r="A423" s="107">
        <v>222</v>
      </c>
      <c r="B423" s="108" t="s">
        <v>399</v>
      </c>
      <c r="C423" s="106">
        <f>C424</f>
        <v>573</v>
      </c>
      <c r="D423" s="106">
        <f>D424</f>
        <v>573</v>
      </c>
      <c r="E423" s="106">
        <f>E424</f>
        <v>574</v>
      </c>
    </row>
    <row r="424" customHeight="1" spans="1:5">
      <c r="A424" s="107">
        <v>22201</v>
      </c>
      <c r="B424" s="108" t="s">
        <v>400</v>
      </c>
      <c r="C424" s="106">
        <f>SUM(C425:C426)</f>
        <v>573</v>
      </c>
      <c r="D424" s="106">
        <f>SUM(D425:D426)</f>
        <v>573</v>
      </c>
      <c r="E424" s="106">
        <f>SUM(E425:E426)</f>
        <v>574</v>
      </c>
    </row>
    <row r="425" customHeight="1" spans="1:5">
      <c r="A425" s="107">
        <v>2220115</v>
      </c>
      <c r="B425" s="108" t="s">
        <v>401</v>
      </c>
      <c r="C425" s="106">
        <v>570</v>
      </c>
      <c r="D425" s="106">
        <v>570</v>
      </c>
      <c r="E425" s="106">
        <v>570</v>
      </c>
    </row>
    <row r="426" customHeight="1" spans="1:5">
      <c r="A426" s="107">
        <v>2220199</v>
      </c>
      <c r="B426" s="108" t="s">
        <v>402</v>
      </c>
      <c r="C426" s="106">
        <v>3</v>
      </c>
      <c r="D426" s="106">
        <v>3</v>
      </c>
      <c r="E426" s="106">
        <v>4</v>
      </c>
    </row>
    <row r="427" customHeight="1" spans="1:5">
      <c r="A427" s="107">
        <v>224</v>
      </c>
      <c r="B427" s="108" t="s">
        <v>403</v>
      </c>
      <c r="C427" s="106">
        <f>C428+C433+C436</f>
        <v>5450</v>
      </c>
      <c r="D427" s="106">
        <f>D428+D433+D436</f>
        <v>5450</v>
      </c>
      <c r="E427" s="106">
        <f>E428+E433+E436</f>
        <v>5159</v>
      </c>
    </row>
    <row r="428" customHeight="1" spans="1:5">
      <c r="A428" s="107">
        <v>22401</v>
      </c>
      <c r="B428" s="108" t="s">
        <v>404</v>
      </c>
      <c r="C428" s="106">
        <f>SUM(C429:C432)</f>
        <v>1595</v>
      </c>
      <c r="D428" s="106">
        <f>SUM(D429:D432)</f>
        <v>1595</v>
      </c>
      <c r="E428" s="106">
        <f>SUM(E429:E432)</f>
        <v>933</v>
      </c>
    </row>
    <row r="429" customHeight="1" spans="1:5">
      <c r="A429" s="107">
        <v>2240101</v>
      </c>
      <c r="B429" s="108" t="s">
        <v>46</v>
      </c>
      <c r="C429" s="106">
        <v>686</v>
      </c>
      <c r="D429" s="106">
        <v>686</v>
      </c>
      <c r="E429" s="106">
        <v>720</v>
      </c>
    </row>
    <row r="430" customHeight="1" spans="1:5">
      <c r="A430" s="109">
        <v>2240104</v>
      </c>
      <c r="B430" s="100" t="s">
        <v>405</v>
      </c>
      <c r="C430" s="106">
        <v>584</v>
      </c>
      <c r="D430" s="106">
        <v>584</v>
      </c>
      <c r="E430" s="106">
        <v>0</v>
      </c>
    </row>
    <row r="431" customHeight="1" spans="1:5">
      <c r="A431" s="109">
        <v>2240106</v>
      </c>
      <c r="B431" s="100" t="s">
        <v>406</v>
      </c>
      <c r="C431" s="106">
        <v>198</v>
      </c>
      <c r="D431" s="106">
        <v>198</v>
      </c>
      <c r="E431" s="106">
        <v>86</v>
      </c>
    </row>
    <row r="432" customHeight="1" spans="1:5">
      <c r="A432" s="107">
        <v>2240150</v>
      </c>
      <c r="B432" s="108" t="s">
        <v>53</v>
      </c>
      <c r="C432" s="106">
        <v>127</v>
      </c>
      <c r="D432" s="106">
        <v>127</v>
      </c>
      <c r="E432" s="106">
        <v>127</v>
      </c>
    </row>
    <row r="433" customHeight="1" spans="1:5">
      <c r="A433" s="109">
        <v>22402</v>
      </c>
      <c r="B433" s="100" t="s">
        <v>407</v>
      </c>
      <c r="C433" s="106">
        <f>SUM(C434:C435)</f>
        <v>2463</v>
      </c>
      <c r="D433" s="106">
        <f>SUM(D434:D435)</f>
        <v>2463</v>
      </c>
      <c r="E433" s="106">
        <f>SUM(E434:E435)</f>
        <v>2249</v>
      </c>
    </row>
    <row r="434" customHeight="1" spans="1:5">
      <c r="A434" s="109">
        <v>2240201</v>
      </c>
      <c r="B434" s="100" t="s">
        <v>46</v>
      </c>
      <c r="C434" s="106">
        <v>2450</v>
      </c>
      <c r="D434" s="106">
        <v>2450</v>
      </c>
      <c r="E434" s="106">
        <v>2249</v>
      </c>
    </row>
    <row r="435" customHeight="1" spans="1:5">
      <c r="A435" s="107">
        <v>2240299</v>
      </c>
      <c r="B435" s="108" t="s">
        <v>408</v>
      </c>
      <c r="C435" s="106">
        <v>13</v>
      </c>
      <c r="D435" s="106">
        <v>13</v>
      </c>
      <c r="E435" s="106">
        <v>0</v>
      </c>
    </row>
    <row r="436" customHeight="1" spans="1:5">
      <c r="A436" s="107">
        <v>22407</v>
      </c>
      <c r="B436" s="108" t="s">
        <v>409</v>
      </c>
      <c r="C436" s="106">
        <f>C437+C438</f>
        <v>1392</v>
      </c>
      <c r="D436" s="106">
        <f>SUM(D437:D438)</f>
        <v>1392</v>
      </c>
      <c r="E436" s="106">
        <f>SUM(E437:E438)</f>
        <v>1977</v>
      </c>
    </row>
    <row r="437" customHeight="1" spans="1:5">
      <c r="A437" s="107">
        <v>2240703</v>
      </c>
      <c r="B437" s="108" t="s">
        <v>410</v>
      </c>
      <c r="C437" s="106">
        <v>50</v>
      </c>
      <c r="D437" s="106">
        <v>50</v>
      </c>
      <c r="E437" s="106">
        <v>0</v>
      </c>
    </row>
    <row r="438" s="90" customFormat="1" customHeight="1" spans="1:5">
      <c r="A438" s="107">
        <v>2240704</v>
      </c>
      <c r="B438" s="108" t="s">
        <v>411</v>
      </c>
      <c r="C438" s="106">
        <v>1342</v>
      </c>
      <c r="D438" s="106">
        <v>1342</v>
      </c>
      <c r="E438" s="106">
        <v>1977</v>
      </c>
    </row>
    <row r="439" s="90" customFormat="1" customHeight="1" spans="1:5">
      <c r="A439" s="107">
        <v>227</v>
      </c>
      <c r="B439" s="108" t="s">
        <v>412</v>
      </c>
      <c r="C439" s="106"/>
      <c r="D439" s="106"/>
      <c r="E439" s="106">
        <v>7000</v>
      </c>
    </row>
    <row r="440" s="90" customFormat="1" customHeight="1" spans="1:5">
      <c r="A440" s="107">
        <v>229</v>
      </c>
      <c r="B440" s="108" t="s">
        <v>413</v>
      </c>
      <c r="C440" s="106"/>
      <c r="D440" s="106"/>
      <c r="E440" s="106">
        <f>E441+E443</f>
        <v>12500</v>
      </c>
    </row>
    <row r="441" s="90" customFormat="1" customHeight="1" spans="1:5">
      <c r="A441" s="107">
        <v>22902</v>
      </c>
      <c r="B441" s="108" t="s">
        <v>414</v>
      </c>
      <c r="C441" s="106"/>
      <c r="D441" s="106"/>
      <c r="E441" s="106">
        <v>7000</v>
      </c>
    </row>
    <row r="442" s="90" customFormat="1" customHeight="1" spans="1:5">
      <c r="A442" s="107">
        <v>2290201</v>
      </c>
      <c r="B442" s="108" t="s">
        <v>414</v>
      </c>
      <c r="C442" s="106"/>
      <c r="D442" s="106"/>
      <c r="E442" s="106">
        <v>7000</v>
      </c>
    </row>
    <row r="443" s="90" customFormat="1" customHeight="1" spans="1:5">
      <c r="A443" s="107">
        <v>22999</v>
      </c>
      <c r="B443" s="108" t="s">
        <v>415</v>
      </c>
      <c r="C443" s="106"/>
      <c r="D443" s="106"/>
      <c r="E443" s="106">
        <v>5500</v>
      </c>
    </row>
    <row r="444" s="90" customFormat="1" customHeight="1" spans="1:5">
      <c r="A444" s="107">
        <v>2299999</v>
      </c>
      <c r="B444" s="108" t="s">
        <v>416</v>
      </c>
      <c r="C444" s="106"/>
      <c r="D444" s="106"/>
      <c r="E444" s="106">
        <v>5500</v>
      </c>
    </row>
    <row r="445" customHeight="1" spans="1:5">
      <c r="A445" s="107">
        <v>232</v>
      </c>
      <c r="B445" s="108" t="s">
        <v>417</v>
      </c>
      <c r="C445" s="106">
        <f>C446</f>
        <v>42427</v>
      </c>
      <c r="D445" s="106">
        <f>D446</f>
        <v>42427</v>
      </c>
      <c r="E445" s="106">
        <f>E446</f>
        <v>42747</v>
      </c>
    </row>
    <row r="446" customHeight="1" spans="1:5">
      <c r="A446" s="107">
        <v>23203</v>
      </c>
      <c r="B446" s="108" t="s">
        <v>418</v>
      </c>
      <c r="C446" s="106">
        <f>C447</f>
        <v>42427</v>
      </c>
      <c r="D446" s="106">
        <f>D447</f>
        <v>42427</v>
      </c>
      <c r="E446" s="106">
        <f>E447</f>
        <v>42747</v>
      </c>
    </row>
    <row r="447" customHeight="1" spans="1:5">
      <c r="A447" s="107">
        <v>2320301</v>
      </c>
      <c r="B447" s="108" t="s">
        <v>419</v>
      </c>
      <c r="C447" s="106">
        <v>42427</v>
      </c>
      <c r="D447" s="106">
        <v>42427</v>
      </c>
      <c r="E447" s="106">
        <v>42747</v>
      </c>
    </row>
    <row r="448" customHeight="1" spans="1:5">
      <c r="A448" s="107">
        <v>233</v>
      </c>
      <c r="B448" s="108" t="s">
        <v>420</v>
      </c>
      <c r="C448" s="106">
        <f>C449</f>
        <v>86</v>
      </c>
      <c r="D448" s="106">
        <f>D449</f>
        <v>86</v>
      </c>
      <c r="E448" s="106">
        <f>E449</f>
        <v>6</v>
      </c>
    </row>
    <row r="449" customHeight="1" spans="1:5">
      <c r="A449" s="107">
        <v>23303</v>
      </c>
      <c r="B449" s="108" t="s">
        <v>421</v>
      </c>
      <c r="C449" s="106">
        <f>C450</f>
        <v>86</v>
      </c>
      <c r="D449" s="106">
        <f>D450</f>
        <v>86</v>
      </c>
      <c r="E449" s="106">
        <v>6</v>
      </c>
    </row>
    <row r="450" customHeight="1" spans="1:5">
      <c r="A450" s="107">
        <v>2330301</v>
      </c>
      <c r="B450" s="108" t="s">
        <v>422</v>
      </c>
      <c r="C450" s="106">
        <v>86</v>
      </c>
      <c r="D450" s="106">
        <v>86</v>
      </c>
      <c r="E450" s="106">
        <v>6</v>
      </c>
    </row>
    <row r="451" customHeight="1" spans="1:5">
      <c r="A451" s="107"/>
      <c r="B451" s="108" t="s">
        <v>423</v>
      </c>
      <c r="C451" s="106">
        <f>C5+C97+C102+C112+C132+C148+C164+C235+C280+C303+C321+C371+C383+C395+C400+C402+C415+C423+C427+C439+C440+C445+C448</f>
        <v>765985</v>
      </c>
      <c r="D451" s="106">
        <f>D5+D97+D102+D112+D132+D148+D164+D235+D280+D303+D321+D371+D383+D395+D400+D402+D415+D423+D427+D439+D440+D445+D448</f>
        <v>729589</v>
      </c>
      <c r="E451" s="106">
        <f>E5+E97+E102+E112+E132+E148+E164+E235+E280+E303+E321+E371+E383+E395+E400+E402+E415+E423+E427+E439+E440+E445+E448</f>
        <v>676827</v>
      </c>
    </row>
    <row r="452" customHeight="1" spans="1:5">
      <c r="A452" s="107"/>
      <c r="B452" s="62" t="s">
        <v>424</v>
      </c>
      <c r="C452" s="106">
        <v>4700</v>
      </c>
      <c r="D452" s="106">
        <f>4700</f>
        <v>4700</v>
      </c>
      <c r="E452" s="106">
        <v>8740</v>
      </c>
    </row>
    <row r="453" customHeight="1" spans="1:5">
      <c r="A453" s="107"/>
      <c r="B453" s="62" t="s">
        <v>425</v>
      </c>
      <c r="C453" s="106">
        <v>60100</v>
      </c>
      <c r="D453" s="106">
        <f>60100</f>
        <v>60100</v>
      </c>
      <c r="E453" s="106"/>
    </row>
    <row r="454" customHeight="1" spans="1:5">
      <c r="A454" s="107"/>
      <c r="B454" s="62" t="s">
        <v>426</v>
      </c>
      <c r="C454" s="106">
        <v>22676</v>
      </c>
      <c r="D454" s="106">
        <v>22676</v>
      </c>
      <c r="E454" s="106">
        <v>18834</v>
      </c>
    </row>
    <row r="455" customHeight="1" spans="1:5">
      <c r="A455" s="107"/>
      <c r="B455" s="62" t="s">
        <v>427</v>
      </c>
      <c r="C455" s="106"/>
      <c r="D455" s="106"/>
      <c r="E455" s="106"/>
    </row>
    <row r="456" customHeight="1" spans="1:5">
      <c r="A456" s="107"/>
      <c r="B456" s="62" t="s">
        <v>428</v>
      </c>
      <c r="C456" s="106"/>
      <c r="D456" s="106"/>
      <c r="E456" s="106"/>
    </row>
    <row r="457" customHeight="1" spans="1:5">
      <c r="A457" s="107"/>
      <c r="B457" s="62" t="s">
        <v>429</v>
      </c>
      <c r="C457" s="106">
        <f>SUM(C451:C456)</f>
        <v>853461</v>
      </c>
      <c r="D457" s="106">
        <f>SUM(D451:D456)</f>
        <v>817065</v>
      </c>
      <c r="E457" s="106">
        <f>SUM(E451:E456)</f>
        <v>704401</v>
      </c>
    </row>
    <row r="458" customHeight="1" spans="1:5">
      <c r="A458" s="107"/>
      <c r="B458" s="62" t="s">
        <v>430</v>
      </c>
      <c r="C458" s="106">
        <f>一般公共预算收入明细表!B35</f>
        <v>866083</v>
      </c>
      <c r="D458" s="106">
        <f>一般公共预算收入明细表!C35</f>
        <v>859579</v>
      </c>
      <c r="E458" s="106">
        <f>一般公共预算收入明细表!D35</f>
        <v>704401</v>
      </c>
    </row>
    <row r="459" customHeight="1" spans="1:5">
      <c r="A459" s="107"/>
      <c r="B459" s="62" t="s">
        <v>431</v>
      </c>
      <c r="C459" s="106">
        <f>C458-C457</f>
        <v>12622</v>
      </c>
      <c r="D459" s="106">
        <f>D458-D457</f>
        <v>42514</v>
      </c>
      <c r="E459" s="106">
        <v>0</v>
      </c>
    </row>
  </sheetData>
  <autoFilter ref="A4:E459">
    <extLst/>
  </autoFilter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"/>
  <sheetViews>
    <sheetView zoomScale="152" zoomScaleNormal="152" topLeftCell="A50" workbookViewId="0">
      <selection activeCell="E68" sqref="E68"/>
    </sheetView>
  </sheetViews>
  <sheetFormatPr defaultColWidth="9" defaultRowHeight="13.5" outlineLevelCol="7"/>
  <cols>
    <col min="1" max="1" width="19.375" style="54" customWidth="1"/>
    <col min="2" max="2" width="32.125" style="90" customWidth="1"/>
    <col min="3" max="3" width="22.875" style="91" customWidth="1"/>
    <col min="4" max="4" width="18.875" style="91" customWidth="1"/>
    <col min="5" max="8" width="20.375" style="91" customWidth="1"/>
    <col min="9" max="9" width="14.8" style="90" customWidth="1"/>
    <col min="10" max="10" width="12.25" style="90" customWidth="1"/>
    <col min="11" max="11" width="9" style="90" customWidth="1"/>
    <col min="12" max="12" width="12.625" style="90" customWidth="1"/>
    <col min="13" max="13" width="17.5166666666667" style="90" customWidth="1"/>
    <col min="14" max="14" width="12.625" style="90"/>
    <col min="15" max="16384" width="9" style="90"/>
  </cols>
  <sheetData>
    <row r="1" ht="37" customHeight="1" spans="2:2">
      <c r="B1" s="92" t="s">
        <v>432</v>
      </c>
    </row>
    <row r="2" ht="31" customHeight="1" spans="1:8">
      <c r="A2" s="93" t="s">
        <v>433</v>
      </c>
      <c r="B2" s="94"/>
      <c r="C2" s="95"/>
      <c r="D2" s="95"/>
      <c r="E2" s="95"/>
      <c r="F2" s="95"/>
      <c r="G2" s="95"/>
      <c r="H2" s="95"/>
    </row>
    <row r="3" ht="20" customHeight="1" spans="1:8">
      <c r="A3" s="62" t="s">
        <v>41</v>
      </c>
      <c r="B3" s="62" t="s">
        <v>42</v>
      </c>
      <c r="C3" s="63" t="s">
        <v>4</v>
      </c>
      <c r="D3" s="63" t="s">
        <v>43</v>
      </c>
      <c r="E3" s="63" t="s">
        <v>6</v>
      </c>
      <c r="F3" s="59"/>
      <c r="G3" s="59"/>
      <c r="H3" s="59"/>
    </row>
    <row r="4" ht="20" customHeight="1" spans="1:8">
      <c r="A4" s="62"/>
      <c r="B4" s="96" t="s">
        <v>434</v>
      </c>
      <c r="C4" s="97">
        <f>C5+C10+C21+C29+C35+C39+C42+C46+C49+C55+C58+C61+C63+C66+C69</f>
        <v>853461</v>
      </c>
      <c r="D4" s="97">
        <f>D5+D10+D21+D29+D35+D39+D42+D46+D49+D55+D58+D61+D63+D66+D69</f>
        <v>817065</v>
      </c>
      <c r="E4" s="97">
        <f>E5+E10+E21+E29+E35+E39+E42+E46+E49+E55+E58+E61+E63+E66+E69</f>
        <v>704401</v>
      </c>
      <c r="F4" s="95"/>
      <c r="G4" s="95"/>
      <c r="H4" s="95"/>
    </row>
    <row r="5" ht="20" customHeight="1" spans="1:8">
      <c r="A5" s="98">
        <v>501</v>
      </c>
      <c r="B5" s="96" t="s">
        <v>435</v>
      </c>
      <c r="C5" s="97">
        <f>SUM(C6:C9)</f>
        <v>101693</v>
      </c>
      <c r="D5" s="97">
        <f>SUM(D6:D9)</f>
        <v>101693</v>
      </c>
      <c r="E5" s="97">
        <f>SUM(E6:E9)</f>
        <v>106119</v>
      </c>
      <c r="F5" s="95"/>
      <c r="G5" s="95"/>
      <c r="H5" s="95"/>
    </row>
    <row r="6" ht="20" customHeight="1" spans="1:8">
      <c r="A6" s="98">
        <v>50101</v>
      </c>
      <c r="B6" s="96" t="s">
        <v>436</v>
      </c>
      <c r="C6" s="97">
        <v>49578</v>
      </c>
      <c r="D6" s="97">
        <v>49578</v>
      </c>
      <c r="E6" s="97">
        <v>53874</v>
      </c>
      <c r="F6" s="95"/>
      <c r="G6" s="95"/>
      <c r="H6" s="95"/>
    </row>
    <row r="7" ht="20" customHeight="1" spans="1:8">
      <c r="A7" s="98">
        <v>50102</v>
      </c>
      <c r="B7" s="96" t="s">
        <v>437</v>
      </c>
      <c r="C7" s="97">
        <v>14436</v>
      </c>
      <c r="D7" s="97">
        <v>14436</v>
      </c>
      <c r="E7" s="97">
        <v>15423</v>
      </c>
      <c r="F7" s="95"/>
      <c r="G7" s="95"/>
      <c r="H7" s="95"/>
    </row>
    <row r="8" ht="20" customHeight="1" spans="1:8">
      <c r="A8" s="98">
        <v>50103</v>
      </c>
      <c r="B8" s="96" t="s">
        <v>438</v>
      </c>
      <c r="C8" s="97">
        <v>19405</v>
      </c>
      <c r="D8" s="97">
        <v>19405</v>
      </c>
      <c r="E8" s="97">
        <v>19753</v>
      </c>
      <c r="F8" s="95"/>
      <c r="G8" s="95"/>
      <c r="H8" s="95"/>
    </row>
    <row r="9" s="90" customFormat="1" ht="20" customHeight="1" spans="1:8">
      <c r="A9" s="98">
        <v>50199</v>
      </c>
      <c r="B9" s="96" t="s">
        <v>439</v>
      </c>
      <c r="C9" s="97">
        <v>18274</v>
      </c>
      <c r="D9" s="97">
        <v>18274</v>
      </c>
      <c r="E9" s="97">
        <v>17069</v>
      </c>
      <c r="F9" s="95"/>
      <c r="G9" s="95"/>
      <c r="H9" s="95"/>
    </row>
    <row r="10" ht="20" customHeight="1" spans="1:8">
      <c r="A10" s="98">
        <v>502</v>
      </c>
      <c r="B10" s="96" t="s">
        <v>440</v>
      </c>
      <c r="C10" s="97">
        <f>SUM(C11:C20)</f>
        <v>35324</v>
      </c>
      <c r="D10" s="97">
        <f>SUM(D11:D20)</f>
        <v>35324</v>
      </c>
      <c r="E10" s="97">
        <f>SUM(E11:E20)</f>
        <v>23627</v>
      </c>
      <c r="F10" s="95"/>
      <c r="G10" s="95"/>
      <c r="H10" s="95"/>
    </row>
    <row r="11" s="90" customFormat="1" ht="20" customHeight="1" spans="1:8">
      <c r="A11" s="98">
        <v>50201</v>
      </c>
      <c r="B11" s="96" t="s">
        <v>441</v>
      </c>
      <c r="C11" s="97">
        <v>9044</v>
      </c>
      <c r="D11" s="97">
        <v>9044</v>
      </c>
      <c r="E11" s="97">
        <v>9098</v>
      </c>
      <c r="F11" s="95"/>
      <c r="G11" s="95"/>
      <c r="H11" s="95"/>
    </row>
    <row r="12" ht="20" customHeight="1" spans="1:8">
      <c r="A12" s="98">
        <v>50202</v>
      </c>
      <c r="B12" s="96" t="s">
        <v>442</v>
      </c>
      <c r="C12" s="97">
        <v>89</v>
      </c>
      <c r="D12" s="97">
        <v>89</v>
      </c>
      <c r="E12" s="97">
        <v>4</v>
      </c>
      <c r="F12" s="95"/>
      <c r="G12" s="95"/>
      <c r="H12" s="95"/>
    </row>
    <row r="13" s="90" customFormat="1" ht="20" customHeight="1" spans="1:8">
      <c r="A13" s="98">
        <v>50203</v>
      </c>
      <c r="B13" s="96" t="s">
        <v>443</v>
      </c>
      <c r="C13" s="97">
        <v>106</v>
      </c>
      <c r="D13" s="97">
        <v>106</v>
      </c>
      <c r="E13" s="97">
        <v>33</v>
      </c>
      <c r="F13" s="95"/>
      <c r="G13" s="95"/>
      <c r="H13" s="95"/>
    </row>
    <row r="14" s="90" customFormat="1" ht="20" customHeight="1" spans="1:8">
      <c r="A14" s="98">
        <v>50204</v>
      </c>
      <c r="B14" s="96" t="s">
        <v>444</v>
      </c>
      <c r="C14" s="97">
        <v>1646</v>
      </c>
      <c r="D14" s="97">
        <v>1646</v>
      </c>
      <c r="E14" s="97">
        <v>764</v>
      </c>
      <c r="F14" s="95"/>
      <c r="G14" s="95"/>
      <c r="H14" s="95"/>
    </row>
    <row r="15" s="90" customFormat="1" ht="20" customHeight="1" spans="1:8">
      <c r="A15" s="98">
        <v>50205</v>
      </c>
      <c r="B15" s="96" t="s">
        <v>445</v>
      </c>
      <c r="C15" s="97">
        <v>13392</v>
      </c>
      <c r="D15" s="97">
        <v>13392</v>
      </c>
      <c r="E15" s="97">
        <v>3500</v>
      </c>
      <c r="F15" s="95"/>
      <c r="G15" s="95"/>
      <c r="H15" s="95"/>
    </row>
    <row r="16" ht="20" customHeight="1" spans="1:8">
      <c r="A16" s="98">
        <v>50206</v>
      </c>
      <c r="B16" s="96" t="s">
        <v>446</v>
      </c>
      <c r="C16" s="97">
        <v>1</v>
      </c>
      <c r="D16" s="97">
        <v>1</v>
      </c>
      <c r="E16" s="97">
        <v>3</v>
      </c>
      <c r="F16" s="95"/>
      <c r="G16" s="95"/>
      <c r="H16" s="95"/>
    </row>
    <row r="17" ht="20" customHeight="1" spans="1:8">
      <c r="A17" s="98">
        <v>50207</v>
      </c>
      <c r="B17" s="96" t="s">
        <v>447</v>
      </c>
      <c r="C17" s="97">
        <v>50</v>
      </c>
      <c r="D17" s="97">
        <v>50</v>
      </c>
      <c r="E17" s="97">
        <v>0</v>
      </c>
      <c r="F17" s="95"/>
      <c r="G17" s="95"/>
      <c r="H17" s="95"/>
    </row>
    <row r="18" ht="20" customHeight="1" spans="1:8">
      <c r="A18" s="98">
        <v>50208</v>
      </c>
      <c r="B18" s="96" t="s">
        <v>448</v>
      </c>
      <c r="C18" s="97">
        <v>168</v>
      </c>
      <c r="D18" s="97">
        <v>168</v>
      </c>
      <c r="E18" s="97">
        <v>183</v>
      </c>
      <c r="F18" s="95"/>
      <c r="G18" s="95"/>
      <c r="H18" s="95"/>
    </row>
    <row r="19" s="90" customFormat="1" ht="20" customHeight="1" spans="1:8">
      <c r="A19" s="98">
        <v>50209</v>
      </c>
      <c r="B19" s="96" t="s">
        <v>449</v>
      </c>
      <c r="C19" s="97">
        <v>1000</v>
      </c>
      <c r="D19" s="97">
        <v>1000</v>
      </c>
      <c r="E19" s="97">
        <v>906</v>
      </c>
      <c r="F19" s="95"/>
      <c r="G19" s="95"/>
      <c r="H19" s="95"/>
    </row>
    <row r="20" s="90" customFormat="1" ht="20" customHeight="1" spans="1:8">
      <c r="A20" s="98">
        <v>50299</v>
      </c>
      <c r="B20" s="96" t="s">
        <v>450</v>
      </c>
      <c r="C20" s="97">
        <v>9828</v>
      </c>
      <c r="D20" s="97">
        <v>9828</v>
      </c>
      <c r="E20" s="97">
        <f>16136-7000</f>
        <v>9136</v>
      </c>
      <c r="F20" s="95"/>
      <c r="G20" s="95"/>
      <c r="H20" s="95"/>
    </row>
    <row r="21" ht="20" customHeight="1" spans="1:8">
      <c r="A21" s="98">
        <v>503</v>
      </c>
      <c r="B21" s="96" t="s">
        <v>451</v>
      </c>
      <c r="C21" s="97">
        <f>SUM(C22:C28)</f>
        <v>105588</v>
      </c>
      <c r="D21" s="97">
        <f>SUM(D22:D28)</f>
        <v>105588</v>
      </c>
      <c r="E21" s="97">
        <f>SUM(E22:E28)</f>
        <v>62182</v>
      </c>
      <c r="F21" s="95"/>
      <c r="G21" s="95"/>
      <c r="H21" s="95"/>
    </row>
    <row r="22" ht="20" customHeight="1" spans="1:8">
      <c r="A22" s="98">
        <v>50301</v>
      </c>
      <c r="B22" s="96" t="s">
        <v>452</v>
      </c>
      <c r="C22" s="97">
        <v>12401</v>
      </c>
      <c r="D22" s="97">
        <v>12401</v>
      </c>
      <c r="E22" s="97">
        <v>0</v>
      </c>
      <c r="F22" s="95"/>
      <c r="G22" s="95"/>
      <c r="H22" s="95"/>
    </row>
    <row r="23" s="90" customFormat="1" ht="20" customHeight="1" spans="1:8">
      <c r="A23" s="98">
        <v>50302</v>
      </c>
      <c r="B23" s="96" t="s">
        <v>453</v>
      </c>
      <c r="C23" s="97">
        <v>74354</v>
      </c>
      <c r="D23" s="97">
        <v>74354</v>
      </c>
      <c r="E23" s="97">
        <v>59116</v>
      </c>
      <c r="F23" s="95"/>
      <c r="G23" s="95"/>
      <c r="H23" s="95"/>
    </row>
    <row r="24" ht="20" customHeight="1" spans="1:8">
      <c r="A24" s="98">
        <v>50303</v>
      </c>
      <c r="B24" s="96" t="s">
        <v>454</v>
      </c>
      <c r="C24" s="97">
        <v>118</v>
      </c>
      <c r="D24" s="97">
        <v>118</v>
      </c>
      <c r="E24" s="97">
        <v>100</v>
      </c>
      <c r="F24" s="95"/>
      <c r="G24" s="95"/>
      <c r="H24" s="95"/>
    </row>
    <row r="25" ht="20" customHeight="1" spans="1:8">
      <c r="A25" s="98">
        <v>50305</v>
      </c>
      <c r="B25" s="96" t="s">
        <v>455</v>
      </c>
      <c r="C25" s="97">
        <v>4943</v>
      </c>
      <c r="D25" s="97">
        <v>4943</v>
      </c>
      <c r="E25" s="97">
        <v>1396</v>
      </c>
      <c r="F25" s="95"/>
      <c r="G25" s="95"/>
      <c r="H25" s="95"/>
    </row>
    <row r="26" ht="20" customHeight="1" spans="1:8">
      <c r="A26" s="98">
        <v>50306</v>
      </c>
      <c r="B26" s="96" t="s">
        <v>456</v>
      </c>
      <c r="C26" s="97">
        <v>3106</v>
      </c>
      <c r="D26" s="97">
        <v>3106</v>
      </c>
      <c r="E26" s="97">
        <v>613</v>
      </c>
      <c r="F26" s="95"/>
      <c r="G26" s="95"/>
      <c r="H26" s="95"/>
    </row>
    <row r="27" ht="20" customHeight="1" spans="1:8">
      <c r="A27" s="98">
        <v>50307</v>
      </c>
      <c r="B27" s="96" t="s">
        <v>457</v>
      </c>
      <c r="C27" s="97">
        <v>1040</v>
      </c>
      <c r="D27" s="97">
        <v>1040</v>
      </c>
      <c r="E27" s="97">
        <v>0</v>
      </c>
      <c r="F27" s="95"/>
      <c r="G27" s="95"/>
      <c r="H27" s="95"/>
    </row>
    <row r="28" ht="20" customHeight="1" spans="1:8">
      <c r="A28" s="98">
        <v>50399</v>
      </c>
      <c r="B28" s="96" t="s">
        <v>458</v>
      </c>
      <c r="C28" s="97">
        <v>9626</v>
      </c>
      <c r="D28" s="97">
        <v>9626</v>
      </c>
      <c r="E28" s="97">
        <v>957</v>
      </c>
      <c r="F28" s="95"/>
      <c r="G28" s="95"/>
      <c r="H28" s="95"/>
    </row>
    <row r="29" s="90" customFormat="1" ht="20" customHeight="1" spans="1:8">
      <c r="A29" s="98">
        <v>504</v>
      </c>
      <c r="B29" s="96" t="s">
        <v>459</v>
      </c>
      <c r="C29" s="97">
        <f>SUM(C30:C34)</f>
        <v>8514</v>
      </c>
      <c r="D29" s="97">
        <f>SUM(D30:D34)</f>
        <v>8514</v>
      </c>
      <c r="E29" s="97">
        <f>SUM(E30:E34)</f>
        <v>6689</v>
      </c>
      <c r="F29" s="95"/>
      <c r="G29" s="95"/>
      <c r="H29" s="95"/>
    </row>
    <row r="30" ht="20" customHeight="1" spans="1:8">
      <c r="A30" s="98">
        <v>50401</v>
      </c>
      <c r="B30" s="96" t="s">
        <v>452</v>
      </c>
      <c r="C30" s="97">
        <v>617</v>
      </c>
      <c r="D30" s="97">
        <v>617</v>
      </c>
      <c r="E30" s="97">
        <v>0</v>
      </c>
      <c r="F30" s="95"/>
      <c r="G30" s="95"/>
      <c r="H30" s="95"/>
    </row>
    <row r="31" s="90" customFormat="1" ht="20" customHeight="1" spans="1:8">
      <c r="A31" s="98">
        <v>50402</v>
      </c>
      <c r="B31" s="96" t="s">
        <v>453</v>
      </c>
      <c r="C31" s="97">
        <v>6797</v>
      </c>
      <c r="D31" s="97">
        <v>6797</v>
      </c>
      <c r="E31" s="97">
        <v>6541</v>
      </c>
      <c r="F31" s="95"/>
      <c r="G31" s="95"/>
      <c r="H31" s="95"/>
    </row>
    <row r="32" s="90" customFormat="1" ht="20" customHeight="1" spans="1:8">
      <c r="A32" s="98">
        <v>50404</v>
      </c>
      <c r="B32" s="96" t="s">
        <v>456</v>
      </c>
      <c r="C32" s="97">
        <v>54</v>
      </c>
      <c r="D32" s="97">
        <v>54</v>
      </c>
      <c r="E32" s="97">
        <v>148</v>
      </c>
      <c r="F32" s="95"/>
      <c r="G32" s="95"/>
      <c r="H32" s="95"/>
    </row>
    <row r="33" ht="20" customHeight="1" spans="1:8">
      <c r="A33" s="98">
        <v>50405</v>
      </c>
      <c r="B33" s="96" t="s">
        <v>457</v>
      </c>
      <c r="C33" s="97">
        <v>52</v>
      </c>
      <c r="D33" s="97">
        <v>52</v>
      </c>
      <c r="E33" s="97">
        <v>0</v>
      </c>
      <c r="F33" s="95"/>
      <c r="G33" s="95"/>
      <c r="H33" s="95"/>
    </row>
    <row r="34" ht="20" customHeight="1" spans="1:8">
      <c r="A34" s="98">
        <v>50499</v>
      </c>
      <c r="B34" s="96" t="s">
        <v>458</v>
      </c>
      <c r="C34" s="97">
        <v>994</v>
      </c>
      <c r="D34" s="97">
        <v>994</v>
      </c>
      <c r="E34" s="97">
        <v>0</v>
      </c>
      <c r="F34" s="95"/>
      <c r="G34" s="95"/>
      <c r="H34" s="95"/>
    </row>
    <row r="35" ht="20" customHeight="1" spans="1:8">
      <c r="A35" s="98">
        <v>505</v>
      </c>
      <c r="B35" s="96" t="s">
        <v>460</v>
      </c>
      <c r="C35" s="97">
        <f>SUM(C36:C38)</f>
        <v>212623</v>
      </c>
      <c r="D35" s="97">
        <f>SUM(D36:D38)</f>
        <v>212623</v>
      </c>
      <c r="E35" s="97">
        <f>SUM(E36:E38)</f>
        <v>214721</v>
      </c>
      <c r="F35" s="95"/>
      <c r="G35" s="95"/>
      <c r="H35" s="95"/>
    </row>
    <row r="36" s="90" customFormat="1" ht="20" customHeight="1" spans="1:8">
      <c r="A36" s="98">
        <v>50501</v>
      </c>
      <c r="B36" s="96" t="s">
        <v>461</v>
      </c>
      <c r="C36" s="97">
        <v>186113</v>
      </c>
      <c r="D36" s="97">
        <v>186113</v>
      </c>
      <c r="E36" s="97">
        <v>190726</v>
      </c>
      <c r="F36" s="95"/>
      <c r="G36" s="95"/>
      <c r="H36" s="95"/>
    </row>
    <row r="37" s="90" customFormat="1" ht="20" customHeight="1" spans="1:8">
      <c r="A37" s="98">
        <v>50502</v>
      </c>
      <c r="B37" s="96" t="s">
        <v>462</v>
      </c>
      <c r="C37" s="97">
        <v>25940</v>
      </c>
      <c r="D37" s="97">
        <v>25940</v>
      </c>
      <c r="E37" s="97">
        <v>23425</v>
      </c>
      <c r="F37" s="95"/>
      <c r="G37" s="95"/>
      <c r="H37" s="95"/>
    </row>
    <row r="38" ht="20" customHeight="1" spans="1:8">
      <c r="A38" s="98">
        <v>50599</v>
      </c>
      <c r="B38" s="96" t="s">
        <v>463</v>
      </c>
      <c r="C38" s="97">
        <v>570</v>
      </c>
      <c r="D38" s="97">
        <v>570</v>
      </c>
      <c r="E38" s="97">
        <v>570</v>
      </c>
      <c r="F38" s="95"/>
      <c r="G38" s="95"/>
      <c r="H38" s="95"/>
    </row>
    <row r="39" ht="20" customHeight="1" spans="1:8">
      <c r="A39" s="98">
        <v>506</v>
      </c>
      <c r="B39" s="96" t="s">
        <v>464</v>
      </c>
      <c r="C39" s="97">
        <f>SUM(C40:C41)</f>
        <v>21452</v>
      </c>
      <c r="D39" s="97">
        <f>SUM(D40:D41)</f>
        <v>21452</v>
      </c>
      <c r="E39" s="97">
        <f>SUM(E40:E41)</f>
        <v>16116</v>
      </c>
      <c r="F39" s="95"/>
      <c r="G39" s="95"/>
      <c r="H39" s="95"/>
    </row>
    <row r="40" s="90" customFormat="1" ht="20" customHeight="1" spans="1:8">
      <c r="A40" s="98">
        <v>50601</v>
      </c>
      <c r="B40" s="96" t="s">
        <v>465</v>
      </c>
      <c r="C40" s="97">
        <v>17228</v>
      </c>
      <c r="D40" s="97">
        <v>17228</v>
      </c>
      <c r="E40" s="97">
        <v>15593</v>
      </c>
      <c r="F40" s="95"/>
      <c r="G40" s="95"/>
      <c r="H40" s="95"/>
    </row>
    <row r="41" s="90" customFormat="1" ht="20" customHeight="1" spans="1:8">
      <c r="A41" s="98">
        <v>50602</v>
      </c>
      <c r="B41" s="96" t="s">
        <v>466</v>
      </c>
      <c r="C41" s="97">
        <v>4224</v>
      </c>
      <c r="D41" s="97">
        <v>4224</v>
      </c>
      <c r="E41" s="97">
        <v>523</v>
      </c>
      <c r="F41" s="95"/>
      <c r="G41" s="95"/>
      <c r="H41" s="95"/>
    </row>
    <row r="42" ht="20" customHeight="1" spans="1:8">
      <c r="A42" s="98">
        <v>507</v>
      </c>
      <c r="B42" s="96" t="s">
        <v>467</v>
      </c>
      <c r="C42" s="97">
        <f>SUM(C43:C45)</f>
        <v>60937</v>
      </c>
      <c r="D42" s="97">
        <f>SUM(D43:D45)</f>
        <v>60937</v>
      </c>
      <c r="E42" s="97">
        <f>SUM(E43:E45)</f>
        <v>46595</v>
      </c>
      <c r="F42" s="95"/>
      <c r="G42" s="95"/>
      <c r="H42" s="95"/>
    </row>
    <row r="43" s="90" customFormat="1" ht="20" customHeight="1" spans="1:8">
      <c r="A43" s="98">
        <v>50701</v>
      </c>
      <c r="B43" s="96" t="s">
        <v>468</v>
      </c>
      <c r="C43" s="97">
        <v>41410</v>
      </c>
      <c r="D43" s="97">
        <v>41410</v>
      </c>
      <c r="E43" s="97">
        <v>31095</v>
      </c>
      <c r="F43" s="95"/>
      <c r="G43" s="95"/>
      <c r="H43" s="95"/>
    </row>
    <row r="44" ht="20" customHeight="1" spans="1:8">
      <c r="A44" s="98">
        <v>50702</v>
      </c>
      <c r="B44" s="96" t="s">
        <v>469</v>
      </c>
      <c r="C44" s="97">
        <v>12</v>
      </c>
      <c r="D44" s="97">
        <v>12</v>
      </c>
      <c r="E44" s="97">
        <v>1</v>
      </c>
      <c r="F44" s="95"/>
      <c r="G44" s="95"/>
      <c r="H44" s="95"/>
    </row>
    <row r="45" s="90" customFormat="1" ht="20" customHeight="1" spans="1:8">
      <c r="A45" s="98">
        <v>50799</v>
      </c>
      <c r="B45" s="96" t="s">
        <v>470</v>
      </c>
      <c r="C45" s="97">
        <v>19515</v>
      </c>
      <c r="D45" s="97">
        <v>19515</v>
      </c>
      <c r="E45" s="97">
        <v>15499</v>
      </c>
      <c r="F45" s="95"/>
      <c r="G45" s="95"/>
      <c r="H45" s="95"/>
    </row>
    <row r="46" ht="20" customHeight="1" spans="1:8">
      <c r="A46" s="98">
        <v>508</v>
      </c>
      <c r="B46" s="96" t="s">
        <v>471</v>
      </c>
      <c r="C46" s="97">
        <f>C47+C48</f>
        <v>37400</v>
      </c>
      <c r="D46" s="97">
        <f>SUM(D47:D48)</f>
        <v>1004</v>
      </c>
      <c r="E46" s="97">
        <f>SUM(E47:E48)</f>
        <v>1416</v>
      </c>
      <c r="F46" s="95"/>
      <c r="G46" s="95"/>
      <c r="H46" s="95"/>
    </row>
    <row r="47" ht="20" customHeight="1" spans="1:8">
      <c r="A47" s="62">
        <v>50803</v>
      </c>
      <c r="B47" s="96" t="s">
        <v>472</v>
      </c>
      <c r="C47" s="97">
        <f>36396</f>
        <v>36396</v>
      </c>
      <c r="D47" s="97">
        <v>0</v>
      </c>
      <c r="E47" s="97">
        <v>0</v>
      </c>
      <c r="F47" s="95"/>
      <c r="G47" s="95"/>
      <c r="H47" s="95"/>
    </row>
    <row r="48" ht="20" customHeight="1" spans="1:8">
      <c r="A48" s="62">
        <v>50899</v>
      </c>
      <c r="B48" s="96" t="s">
        <v>473</v>
      </c>
      <c r="C48" s="97">
        <v>1004</v>
      </c>
      <c r="D48" s="97">
        <v>1004</v>
      </c>
      <c r="E48" s="97">
        <v>1416</v>
      </c>
      <c r="F48" s="95"/>
      <c r="G48" s="95"/>
      <c r="H48" s="95"/>
    </row>
    <row r="49" ht="20" customHeight="1" spans="1:8">
      <c r="A49" s="98">
        <v>509</v>
      </c>
      <c r="B49" s="96" t="s">
        <v>474</v>
      </c>
      <c r="C49" s="97">
        <f>SUM(C50:C54)</f>
        <v>63778</v>
      </c>
      <c r="D49" s="97">
        <f>SUM(D50:D54)</f>
        <v>63778</v>
      </c>
      <c r="E49" s="97">
        <f>SUM(E50:E54)</f>
        <v>64017</v>
      </c>
      <c r="F49" s="95"/>
      <c r="G49" s="95"/>
      <c r="H49" s="95"/>
    </row>
    <row r="50" s="90" customFormat="1" ht="20" customHeight="1" spans="1:8">
      <c r="A50" s="98">
        <v>50901</v>
      </c>
      <c r="B50" s="96" t="s">
        <v>475</v>
      </c>
      <c r="C50" s="97">
        <v>40474</v>
      </c>
      <c r="D50" s="97">
        <v>40474</v>
      </c>
      <c r="E50" s="97">
        <v>46952</v>
      </c>
      <c r="F50" s="95"/>
      <c r="G50" s="95"/>
      <c r="H50" s="95"/>
    </row>
    <row r="51" s="90" customFormat="1" ht="20" customHeight="1" spans="1:8">
      <c r="A51" s="98">
        <v>50902</v>
      </c>
      <c r="B51" s="96" t="s">
        <v>476</v>
      </c>
      <c r="C51" s="97">
        <v>238</v>
      </c>
      <c r="D51" s="97">
        <v>238</v>
      </c>
      <c r="E51" s="97">
        <v>216</v>
      </c>
      <c r="F51" s="95"/>
      <c r="G51" s="95"/>
      <c r="H51" s="95"/>
    </row>
    <row r="52" ht="20" customHeight="1" spans="1:8">
      <c r="A52" s="98">
        <v>50903</v>
      </c>
      <c r="B52" s="96" t="s">
        <v>477</v>
      </c>
      <c r="C52" s="97">
        <v>10461</v>
      </c>
      <c r="D52" s="97">
        <v>10461</v>
      </c>
      <c r="E52" s="97">
        <v>7153</v>
      </c>
      <c r="F52" s="95"/>
      <c r="G52" s="95"/>
      <c r="H52" s="95"/>
    </row>
    <row r="53" s="90" customFormat="1" ht="20" customHeight="1" spans="1:8">
      <c r="A53" s="98">
        <v>50905</v>
      </c>
      <c r="B53" s="96" t="s">
        <v>478</v>
      </c>
      <c r="C53" s="97">
        <v>5272</v>
      </c>
      <c r="D53" s="97">
        <v>5272</v>
      </c>
      <c r="E53" s="97">
        <v>4364</v>
      </c>
      <c r="F53" s="95"/>
      <c r="G53" s="95"/>
      <c r="H53" s="95"/>
    </row>
    <row r="54" ht="20" customHeight="1" spans="1:8">
      <c r="A54" s="98">
        <v>50999</v>
      </c>
      <c r="B54" s="96" t="s">
        <v>479</v>
      </c>
      <c r="C54" s="97">
        <v>7333</v>
      </c>
      <c r="D54" s="97">
        <v>7333</v>
      </c>
      <c r="E54" s="97">
        <v>5332</v>
      </c>
      <c r="F54" s="95"/>
      <c r="G54" s="95"/>
      <c r="H54" s="95"/>
    </row>
    <row r="55" ht="20" customHeight="1" spans="1:8">
      <c r="A55" s="98">
        <v>510</v>
      </c>
      <c r="B55" s="96" t="s">
        <v>480</v>
      </c>
      <c r="C55" s="97">
        <f>SUM(C56:C57)</f>
        <v>76163</v>
      </c>
      <c r="D55" s="97">
        <f>SUM(D56:D57)</f>
        <v>76163</v>
      </c>
      <c r="E55" s="97">
        <f>SUM(E56:E57)</f>
        <v>78592</v>
      </c>
      <c r="F55" s="95"/>
      <c r="G55" s="95"/>
      <c r="H55" s="95"/>
    </row>
    <row r="56" ht="20" customHeight="1" spans="1:8">
      <c r="A56" s="98">
        <v>51002</v>
      </c>
      <c r="B56" s="96" t="s">
        <v>481</v>
      </c>
      <c r="C56" s="97">
        <v>74882</v>
      </c>
      <c r="D56" s="97">
        <v>74882</v>
      </c>
      <c r="E56" s="97">
        <v>78592</v>
      </c>
      <c r="F56" s="95"/>
      <c r="G56" s="95"/>
      <c r="H56" s="95"/>
    </row>
    <row r="57" ht="20" customHeight="1" spans="1:8">
      <c r="A57" s="62">
        <v>51004</v>
      </c>
      <c r="B57" s="96" t="s">
        <v>482</v>
      </c>
      <c r="C57" s="97">
        <v>1281</v>
      </c>
      <c r="D57" s="97">
        <v>1281</v>
      </c>
      <c r="E57" s="97">
        <v>0</v>
      </c>
      <c r="F57" s="95"/>
      <c r="G57" s="95"/>
      <c r="H57" s="95"/>
    </row>
    <row r="58" ht="20" customHeight="1" spans="1:8">
      <c r="A58" s="98">
        <v>511</v>
      </c>
      <c r="B58" s="96" t="s">
        <v>483</v>
      </c>
      <c r="C58" s="97">
        <f>SUM(C59:C60)</f>
        <v>42513</v>
      </c>
      <c r="D58" s="97">
        <f>SUM(D59:D60)</f>
        <v>42513</v>
      </c>
      <c r="E58" s="97">
        <f>SUM(E59:E60)</f>
        <v>42753</v>
      </c>
      <c r="F58" s="95"/>
      <c r="G58" s="95"/>
      <c r="H58" s="95"/>
    </row>
    <row r="59" ht="20" customHeight="1" spans="1:8">
      <c r="A59" s="98">
        <v>51101</v>
      </c>
      <c r="B59" s="96" t="s">
        <v>484</v>
      </c>
      <c r="C59" s="97">
        <v>42427</v>
      </c>
      <c r="D59" s="97">
        <v>42427</v>
      </c>
      <c r="E59" s="97">
        <v>42747</v>
      </c>
      <c r="F59" s="95"/>
      <c r="G59" s="95"/>
      <c r="H59" s="95"/>
    </row>
    <row r="60" ht="20" customHeight="1" spans="1:8">
      <c r="A60" s="98">
        <v>51103</v>
      </c>
      <c r="B60" s="96" t="s">
        <v>485</v>
      </c>
      <c r="C60" s="97">
        <v>86</v>
      </c>
      <c r="D60" s="97">
        <v>86</v>
      </c>
      <c r="E60" s="97">
        <v>6</v>
      </c>
      <c r="F60" s="95"/>
      <c r="G60" s="95"/>
      <c r="H60" s="95"/>
    </row>
    <row r="61" ht="20" customHeight="1" spans="1:8">
      <c r="A61" s="99">
        <v>512</v>
      </c>
      <c r="B61" s="100" t="s">
        <v>486</v>
      </c>
      <c r="C61" s="97">
        <f>C62</f>
        <v>64800</v>
      </c>
      <c r="D61" s="97">
        <f>D62</f>
        <v>64800</v>
      </c>
      <c r="E61" s="97">
        <f>E62</f>
        <v>8740</v>
      </c>
      <c r="F61" s="95"/>
      <c r="G61" s="95"/>
      <c r="H61" s="95"/>
    </row>
    <row r="62" ht="20" customHeight="1" spans="1:8">
      <c r="A62" s="99">
        <v>51201</v>
      </c>
      <c r="B62" s="100" t="s">
        <v>487</v>
      </c>
      <c r="C62" s="97">
        <f>64800</f>
        <v>64800</v>
      </c>
      <c r="D62" s="97">
        <v>64800</v>
      </c>
      <c r="E62" s="97">
        <v>8740</v>
      </c>
      <c r="F62" s="95"/>
      <c r="G62" s="95"/>
      <c r="H62" s="95"/>
    </row>
    <row r="63" ht="20" customHeight="1" spans="1:8">
      <c r="A63" s="99">
        <v>513</v>
      </c>
      <c r="B63" s="100" t="s">
        <v>488</v>
      </c>
      <c r="C63" s="97">
        <f>C64</f>
        <v>22676</v>
      </c>
      <c r="D63" s="97">
        <f>D64</f>
        <v>22676</v>
      </c>
      <c r="E63" s="97">
        <f>E64+E65</f>
        <v>18834</v>
      </c>
      <c r="F63" s="95"/>
      <c r="G63" s="95"/>
      <c r="H63" s="95"/>
    </row>
    <row r="64" ht="20" customHeight="1" spans="1:8">
      <c r="A64" s="99">
        <v>51301</v>
      </c>
      <c r="B64" s="100" t="s">
        <v>489</v>
      </c>
      <c r="C64" s="97">
        <v>22676</v>
      </c>
      <c r="D64" s="97">
        <v>22676</v>
      </c>
      <c r="E64" s="97">
        <v>18834</v>
      </c>
      <c r="F64" s="95"/>
      <c r="G64" s="95"/>
      <c r="H64" s="95"/>
    </row>
    <row r="65" ht="20" customHeight="1" spans="1:8">
      <c r="A65" s="99">
        <v>51302</v>
      </c>
      <c r="B65" s="100" t="s">
        <v>379</v>
      </c>
      <c r="C65" s="97"/>
      <c r="D65" s="97"/>
      <c r="E65" s="97"/>
      <c r="F65" s="95"/>
      <c r="G65" s="95"/>
      <c r="H65" s="95"/>
    </row>
    <row r="66" ht="20" customHeight="1" spans="1:8">
      <c r="A66" s="62">
        <v>514</v>
      </c>
      <c r="B66" s="100" t="s">
        <v>490</v>
      </c>
      <c r="C66" s="97"/>
      <c r="D66" s="97"/>
      <c r="E66" s="97">
        <f>E67+E68</f>
        <v>14000</v>
      </c>
      <c r="F66" s="95"/>
      <c r="G66" s="95"/>
      <c r="H66" s="95"/>
    </row>
    <row r="67" ht="20" customHeight="1" spans="1:8">
      <c r="A67" s="99">
        <v>51401</v>
      </c>
      <c r="B67" s="100" t="s">
        <v>412</v>
      </c>
      <c r="C67" s="97"/>
      <c r="D67" s="97"/>
      <c r="E67" s="97">
        <v>7000</v>
      </c>
      <c r="F67" s="95"/>
      <c r="G67" s="95"/>
      <c r="H67" s="95"/>
    </row>
    <row r="68" ht="20" customHeight="1" spans="1:8">
      <c r="A68" s="99">
        <v>51402</v>
      </c>
      <c r="B68" s="100" t="s">
        <v>491</v>
      </c>
      <c r="C68" s="97"/>
      <c r="D68" s="97"/>
      <c r="E68" s="97">
        <v>7000</v>
      </c>
      <c r="F68" s="95"/>
      <c r="G68" s="95"/>
      <c r="H68" s="95"/>
    </row>
    <row r="69" ht="20" customHeight="1" spans="1:8">
      <c r="A69" s="98">
        <v>599</v>
      </c>
      <c r="B69" s="96" t="s">
        <v>413</v>
      </c>
      <c r="C69" s="97"/>
      <c r="D69" s="97"/>
      <c r="E69" s="97"/>
      <c r="F69" s="95"/>
      <c r="G69" s="95"/>
      <c r="H69" s="95"/>
    </row>
    <row r="70" ht="20" customHeight="1" spans="1:8">
      <c r="A70" s="98">
        <v>59999</v>
      </c>
      <c r="B70" s="96" t="s">
        <v>416</v>
      </c>
      <c r="C70" s="97"/>
      <c r="D70" s="97"/>
      <c r="E70" s="97"/>
      <c r="F70" s="95"/>
      <c r="G70" s="95"/>
      <c r="H70" s="95"/>
    </row>
  </sheetData>
  <autoFilter ref="A3:H70">
    <extLst/>
  </autoFilter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zoomScale="143" zoomScaleNormal="143" zoomScaleSheetLayoutView="60" topLeftCell="A5" workbookViewId="0">
      <selection activeCell="G7" sqref="G7"/>
    </sheetView>
  </sheetViews>
  <sheetFormatPr defaultColWidth="7.875" defaultRowHeight="14.25" outlineLevelCol="3"/>
  <cols>
    <col min="1" max="1" width="49.625" style="66" customWidth="1"/>
    <col min="2" max="2" width="20.25" style="67" customWidth="1"/>
    <col min="3" max="3" width="16.375" style="67" customWidth="1"/>
    <col min="4" max="4" width="15" style="66" customWidth="1"/>
    <col min="5" max="5" width="9.375" style="66"/>
    <col min="6" max="7" width="7.875" style="66"/>
    <col min="8" max="8" width="9.375" style="66"/>
    <col min="9" max="16384" width="7.875" style="66"/>
  </cols>
  <sheetData>
    <row r="1" ht="27" customHeight="1" spans="1:3">
      <c r="A1" s="68" t="s">
        <v>492</v>
      </c>
      <c r="B1" s="69"/>
      <c r="C1" s="69"/>
    </row>
    <row r="2" ht="24.95" customHeight="1" spans="1:4">
      <c r="A2" s="70" t="s">
        <v>493</v>
      </c>
      <c r="B2" s="71"/>
      <c r="D2" s="72" t="s">
        <v>494</v>
      </c>
    </row>
    <row r="3" ht="33" customHeight="1" spans="1:4">
      <c r="A3" s="73" t="s">
        <v>3</v>
      </c>
      <c r="B3" s="74" t="s">
        <v>4</v>
      </c>
      <c r="C3" s="74" t="s">
        <v>5</v>
      </c>
      <c r="D3" s="75" t="s">
        <v>495</v>
      </c>
    </row>
    <row r="4" ht="26.1" customHeight="1" spans="1:4">
      <c r="A4" s="76" t="s">
        <v>496</v>
      </c>
      <c r="B4" s="77">
        <f>B5</f>
        <v>41000</v>
      </c>
      <c r="C4" s="77">
        <f>C5</f>
        <v>39388</v>
      </c>
      <c r="D4" s="77">
        <f>D5</f>
        <v>212774</v>
      </c>
    </row>
    <row r="5" ht="26.1" customHeight="1" spans="1:4">
      <c r="A5" s="76" t="s">
        <v>497</v>
      </c>
      <c r="B5" s="77">
        <f>B6+B18</f>
        <v>41000</v>
      </c>
      <c r="C5" s="77">
        <f>C6+C18</f>
        <v>39388</v>
      </c>
      <c r="D5" s="77">
        <f>D6+D18</f>
        <v>212774</v>
      </c>
    </row>
    <row r="6" ht="26.1" customHeight="1" spans="1:4">
      <c r="A6" s="78" t="s">
        <v>498</v>
      </c>
      <c r="B6" s="77">
        <f>SUM(B7:B9,B16,B17)</f>
        <v>40916</v>
      </c>
      <c r="C6" s="77">
        <f>SUM(C7:C9,C16,C17)</f>
        <v>39304</v>
      </c>
      <c r="D6" s="77">
        <f>SUM(D7:D9,D16,D17)</f>
        <v>66946</v>
      </c>
    </row>
    <row r="7" ht="26.1" customHeight="1" spans="1:4">
      <c r="A7" s="79" t="s">
        <v>499</v>
      </c>
      <c r="B7" s="77"/>
      <c r="C7" s="77"/>
      <c r="D7" s="75"/>
    </row>
    <row r="8" ht="26.1" customHeight="1" spans="1:4">
      <c r="A8" s="79" t="s">
        <v>500</v>
      </c>
      <c r="B8" s="77"/>
      <c r="C8" s="77"/>
      <c r="D8" s="75"/>
    </row>
    <row r="9" ht="26.1" customHeight="1" spans="1:4">
      <c r="A9" s="79" t="s">
        <v>501</v>
      </c>
      <c r="B9" s="77">
        <f>SUM(B10:B15)</f>
        <v>37426</v>
      </c>
      <c r="C9" s="77">
        <f>SUM(C10:C15)</f>
        <v>35814</v>
      </c>
      <c r="D9" s="77">
        <f>SUM(D10:D15)</f>
        <v>62946</v>
      </c>
    </row>
    <row r="10" ht="26.1" customHeight="1" spans="1:4">
      <c r="A10" s="80" t="s">
        <v>502</v>
      </c>
      <c r="B10" s="77">
        <v>788</v>
      </c>
      <c r="C10" s="77">
        <v>788</v>
      </c>
      <c r="D10" s="75"/>
    </row>
    <row r="11" ht="26.1" customHeight="1" spans="1:4">
      <c r="A11" s="80" t="s">
        <v>503</v>
      </c>
      <c r="B11" s="77">
        <v>138</v>
      </c>
      <c r="C11" s="77">
        <v>138</v>
      </c>
      <c r="D11" s="75">
        <v>170</v>
      </c>
    </row>
    <row r="12" ht="26.1" customHeight="1" spans="1:4">
      <c r="A12" s="81" t="s">
        <v>504</v>
      </c>
      <c r="B12" s="77">
        <f>22703+1612</f>
        <v>24315</v>
      </c>
      <c r="C12" s="77">
        <f>22703</f>
        <v>22703</v>
      </c>
      <c r="D12" s="75">
        <v>19776</v>
      </c>
    </row>
    <row r="13" ht="26.1" customHeight="1" spans="1:4">
      <c r="A13" s="80" t="s">
        <v>505</v>
      </c>
      <c r="B13" s="77">
        <v>14053</v>
      </c>
      <c r="C13" s="77">
        <v>14053</v>
      </c>
      <c r="D13" s="75">
        <v>44000</v>
      </c>
    </row>
    <row r="14" ht="26.1" customHeight="1" spans="1:4">
      <c r="A14" s="80" t="s">
        <v>506</v>
      </c>
      <c r="B14" s="77">
        <v>-2875</v>
      </c>
      <c r="C14" s="77">
        <v>-2875</v>
      </c>
      <c r="D14" s="75">
        <v>-2000</v>
      </c>
    </row>
    <row r="15" ht="26.1" customHeight="1" spans="1:4">
      <c r="A15" s="80" t="s">
        <v>507</v>
      </c>
      <c r="B15" s="77">
        <v>1007</v>
      </c>
      <c r="C15" s="77">
        <v>1007</v>
      </c>
      <c r="D15" s="75">
        <v>1000</v>
      </c>
    </row>
    <row r="16" ht="26.1" customHeight="1" spans="1:4">
      <c r="A16" s="78" t="s">
        <v>508</v>
      </c>
      <c r="B16" s="77">
        <v>2403</v>
      </c>
      <c r="C16" s="77">
        <v>2403</v>
      </c>
      <c r="D16" s="75">
        <v>3000</v>
      </c>
    </row>
    <row r="17" ht="26.1" customHeight="1" spans="1:4">
      <c r="A17" s="82" t="s">
        <v>509</v>
      </c>
      <c r="B17" s="83">
        <v>1087</v>
      </c>
      <c r="C17" s="83">
        <v>1087</v>
      </c>
      <c r="D17" s="75">
        <v>1000</v>
      </c>
    </row>
    <row r="18" ht="26.1" customHeight="1" spans="1:4">
      <c r="A18" s="82" t="s">
        <v>510</v>
      </c>
      <c r="B18" s="83">
        <f>SUM(B19:B20)</f>
        <v>84</v>
      </c>
      <c r="C18" s="83">
        <f>SUM(C19:C20)</f>
        <v>84</v>
      </c>
      <c r="D18" s="83">
        <f>SUM(D19:D20)</f>
        <v>145828</v>
      </c>
    </row>
    <row r="19" ht="26.1" customHeight="1" spans="1:4">
      <c r="A19" s="79" t="s">
        <v>511</v>
      </c>
      <c r="B19" s="83"/>
      <c r="C19" s="83"/>
      <c r="D19" s="75"/>
    </row>
    <row r="20" ht="26.1" customHeight="1" spans="1:4">
      <c r="A20" s="79" t="s">
        <v>512</v>
      </c>
      <c r="B20" s="83">
        <v>84</v>
      </c>
      <c r="C20" s="83">
        <v>84</v>
      </c>
      <c r="D20" s="84">
        <v>145828</v>
      </c>
    </row>
    <row r="21" ht="26.1" customHeight="1" spans="1:4">
      <c r="A21" s="85" t="s">
        <v>496</v>
      </c>
      <c r="B21" s="86">
        <f>B4</f>
        <v>41000</v>
      </c>
      <c r="C21" s="86">
        <f>C4</f>
        <v>39388</v>
      </c>
      <c r="D21" s="87">
        <f>D4</f>
        <v>212774</v>
      </c>
    </row>
    <row r="22" ht="26.1" customHeight="1" spans="1:4">
      <c r="A22" s="88" t="s">
        <v>513</v>
      </c>
      <c r="B22" s="77">
        <v>39401</v>
      </c>
      <c r="C22" s="77">
        <v>39401</v>
      </c>
      <c r="D22" s="75">
        <v>13000</v>
      </c>
    </row>
    <row r="23" ht="26.1" customHeight="1" spans="1:4">
      <c r="A23" s="88" t="s">
        <v>514</v>
      </c>
      <c r="B23" s="77">
        <v>213400</v>
      </c>
      <c r="C23" s="77">
        <v>213400</v>
      </c>
      <c r="D23" s="75"/>
    </row>
    <row r="24" ht="26.1" customHeight="1" spans="1:4">
      <c r="A24" s="76" t="s">
        <v>515</v>
      </c>
      <c r="B24" s="77">
        <f>254400+299500</f>
        <v>553900</v>
      </c>
      <c r="C24" s="77">
        <f>299500+254400</f>
        <v>553900</v>
      </c>
      <c r="D24" s="75"/>
    </row>
    <row r="25" ht="26.1" customHeight="1" spans="1:4">
      <c r="A25" s="88" t="s">
        <v>516</v>
      </c>
      <c r="B25" s="77">
        <v>332090</v>
      </c>
      <c r="C25" s="77">
        <v>332090</v>
      </c>
      <c r="D25" s="89">
        <v>162973</v>
      </c>
    </row>
    <row r="26" ht="26.1" customHeight="1" spans="1:4">
      <c r="A26" s="88" t="s">
        <v>517</v>
      </c>
      <c r="B26" s="77"/>
      <c r="C26" s="77"/>
      <c r="D26" s="75"/>
    </row>
    <row r="27" ht="26.1" customHeight="1" spans="1:4">
      <c r="A27" s="88" t="s">
        <v>518</v>
      </c>
      <c r="B27" s="77">
        <f>SUM(B21:B26)</f>
        <v>1179791</v>
      </c>
      <c r="C27" s="77">
        <f>SUM(C21:C26)</f>
        <v>1178179</v>
      </c>
      <c r="D27" s="77">
        <f>SUM(D21:D26)</f>
        <v>388747</v>
      </c>
    </row>
  </sheetData>
  <autoFilter ref="A3:H27">
    <extLst/>
  </autoFilter>
  <mergeCells count="1">
    <mergeCell ref="A1:C1"/>
  </mergeCells>
  <printOptions horizontalCentered="1"/>
  <pageMargins left="0.63" right="0.57" top="0.79" bottom="0.59" header="0.51" footer="0.31"/>
  <pageSetup paperSize="9" orientation="portrait" horizontalDpi="600" vertic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"/>
  <sheetViews>
    <sheetView zoomScale="152" zoomScaleNormal="152" workbookViewId="0">
      <pane xSplit="1" ySplit="3" topLeftCell="B4" activePane="bottomRight" state="frozen"/>
      <selection/>
      <selection pane="topRight"/>
      <selection pane="bottomLeft"/>
      <selection pane="bottomRight" activeCell="A84" sqref="A84"/>
    </sheetView>
  </sheetViews>
  <sheetFormatPr defaultColWidth="9" defaultRowHeight="13.5" outlineLevelCol="4"/>
  <cols>
    <col min="1" max="1" width="14.5" style="53" customWidth="1"/>
    <col min="2" max="2" width="53.125" style="53" customWidth="1"/>
    <col min="3" max="3" width="18.5" style="54" customWidth="1"/>
    <col min="4" max="4" width="21.875" style="55" customWidth="1"/>
    <col min="5" max="5" width="18.375" style="54" customWidth="1"/>
    <col min="6" max="16384" width="9" style="53"/>
  </cols>
  <sheetData>
    <row r="1" s="53" customFormat="1" ht="33" customHeight="1" spans="2:5">
      <c r="B1" s="56" t="s">
        <v>519</v>
      </c>
      <c r="C1" s="54"/>
      <c r="D1" s="55"/>
      <c r="E1" s="54"/>
    </row>
    <row r="2" s="53" customFormat="1" ht="18" customHeight="1" spans="1:5">
      <c r="A2" s="57" t="s">
        <v>520</v>
      </c>
      <c r="B2" s="57"/>
      <c r="C2" s="58" t="s">
        <v>521</v>
      </c>
      <c r="D2" s="59"/>
      <c r="E2" s="60"/>
    </row>
    <row r="3" s="53" customFormat="1" ht="18" customHeight="1" spans="1:5">
      <c r="A3" s="61" t="s">
        <v>522</v>
      </c>
      <c r="B3" s="61" t="s">
        <v>42</v>
      </c>
      <c r="C3" s="62" t="s">
        <v>4</v>
      </c>
      <c r="D3" s="63" t="s">
        <v>43</v>
      </c>
      <c r="E3" s="62" t="s">
        <v>6</v>
      </c>
    </row>
    <row r="4" s="53" customFormat="1" ht="18" customHeight="1" spans="1:5">
      <c r="A4" s="61">
        <v>210</v>
      </c>
      <c r="B4" s="61" t="s">
        <v>523</v>
      </c>
      <c r="C4" s="63">
        <f>C5</f>
        <v>718</v>
      </c>
      <c r="D4" s="63">
        <f>D5</f>
        <v>718</v>
      </c>
      <c r="E4" s="62">
        <f>E5</f>
        <v>919</v>
      </c>
    </row>
    <row r="5" s="53" customFormat="1" ht="18" customHeight="1" spans="1:5">
      <c r="A5" s="61">
        <v>21098</v>
      </c>
      <c r="B5" s="61" t="s">
        <v>524</v>
      </c>
      <c r="C5" s="63">
        <f>C6</f>
        <v>718</v>
      </c>
      <c r="D5" s="63">
        <f>D6</f>
        <v>718</v>
      </c>
      <c r="E5" s="62">
        <f>E6</f>
        <v>919</v>
      </c>
    </row>
    <row r="6" s="53" customFormat="1" ht="18" customHeight="1" spans="1:5">
      <c r="A6" s="61">
        <v>2109899</v>
      </c>
      <c r="B6" s="61" t="s">
        <v>525</v>
      </c>
      <c r="C6" s="62">
        <v>718</v>
      </c>
      <c r="D6" s="63">
        <v>718</v>
      </c>
      <c r="E6" s="62">
        <v>919</v>
      </c>
    </row>
    <row r="7" s="53" customFormat="1" ht="18" customHeight="1" spans="1:5">
      <c r="A7" s="61">
        <v>212</v>
      </c>
      <c r="B7" s="61" t="s">
        <v>291</v>
      </c>
      <c r="C7" s="63">
        <f>C8+C18+C20+C25</f>
        <v>53208</v>
      </c>
      <c r="D7" s="63">
        <f>D8+D18+D20+D25</f>
        <v>53208</v>
      </c>
      <c r="E7" s="63">
        <f>E8+E18+E20++E23+E25</f>
        <v>74004</v>
      </c>
    </row>
    <row r="8" s="53" customFormat="1" ht="18" customHeight="1" spans="1:5">
      <c r="A8" s="61">
        <v>21208</v>
      </c>
      <c r="B8" s="61" t="s">
        <v>526</v>
      </c>
      <c r="C8" s="63">
        <f>SUM(C9:C17)</f>
        <v>40252</v>
      </c>
      <c r="D8" s="63">
        <f>SUM(D9:D17)</f>
        <v>40252</v>
      </c>
      <c r="E8" s="63">
        <f>SUM(E9:E17)</f>
        <v>60676</v>
      </c>
    </row>
    <row r="9" s="53" customFormat="1" ht="18" customHeight="1" spans="1:5">
      <c r="A9" s="61">
        <v>2120801</v>
      </c>
      <c r="B9" s="61" t="s">
        <v>527</v>
      </c>
      <c r="C9" s="63">
        <v>16853</v>
      </c>
      <c r="D9" s="63">
        <v>16853</v>
      </c>
      <c r="E9" s="62">
        <v>20437</v>
      </c>
    </row>
    <row r="10" s="53" customFormat="1" ht="18" customHeight="1" spans="1:5">
      <c r="A10" s="61">
        <v>2120802</v>
      </c>
      <c r="B10" s="61" t="s">
        <v>528</v>
      </c>
      <c r="C10" s="63">
        <v>54</v>
      </c>
      <c r="D10" s="63">
        <v>54</v>
      </c>
      <c r="E10" s="62">
        <v>1001</v>
      </c>
    </row>
    <row r="11" s="53" customFormat="1" ht="18" customHeight="1" spans="1:5">
      <c r="A11" s="61">
        <v>2120803</v>
      </c>
      <c r="B11" s="61" t="s">
        <v>529</v>
      </c>
      <c r="C11" s="63">
        <v>809</v>
      </c>
      <c r="D11" s="63">
        <v>809</v>
      </c>
      <c r="E11" s="62">
        <v>4389</v>
      </c>
    </row>
    <row r="12" s="53" customFormat="1" ht="18" customHeight="1" spans="1:5">
      <c r="A12" s="61">
        <v>2120804</v>
      </c>
      <c r="B12" s="61" t="s">
        <v>530</v>
      </c>
      <c r="C12" s="63">
        <v>99</v>
      </c>
      <c r="D12" s="63">
        <v>99</v>
      </c>
      <c r="E12" s="62">
        <v>2500</v>
      </c>
    </row>
    <row r="13" s="53" customFormat="1" ht="18" customHeight="1" spans="1:5">
      <c r="A13" s="61">
        <v>2120806</v>
      </c>
      <c r="B13" s="61" t="s">
        <v>531</v>
      </c>
      <c r="C13" s="63">
        <v>0</v>
      </c>
      <c r="D13" s="63">
        <v>0</v>
      </c>
      <c r="E13" s="62">
        <v>1064</v>
      </c>
    </row>
    <row r="14" s="53" customFormat="1" ht="18" customHeight="1" spans="1:5">
      <c r="A14" s="61">
        <v>2120810</v>
      </c>
      <c r="B14" s="61" t="s">
        <v>532</v>
      </c>
      <c r="C14" s="63">
        <v>720</v>
      </c>
      <c r="D14" s="63">
        <v>720</v>
      </c>
      <c r="E14" s="62">
        <v>1063</v>
      </c>
    </row>
    <row r="15" s="53" customFormat="1" ht="18" customHeight="1" spans="1:5">
      <c r="A15" s="61">
        <v>2120814</v>
      </c>
      <c r="B15" s="61" t="s">
        <v>533</v>
      </c>
      <c r="C15" s="63">
        <v>7403</v>
      </c>
      <c r="D15" s="63">
        <v>7403</v>
      </c>
      <c r="E15" s="62">
        <v>6279</v>
      </c>
    </row>
    <row r="16" s="53" customFormat="1" ht="18" customHeight="1" spans="1:5">
      <c r="A16" s="61">
        <v>2120815</v>
      </c>
      <c r="B16" s="61" t="s">
        <v>534</v>
      </c>
      <c r="C16" s="63">
        <v>300</v>
      </c>
      <c r="D16" s="63">
        <v>300</v>
      </c>
      <c r="E16" s="62">
        <v>220</v>
      </c>
    </row>
    <row r="17" s="53" customFormat="1" ht="18" customHeight="1" spans="1:5">
      <c r="A17" s="61">
        <v>2120816</v>
      </c>
      <c r="B17" s="61" t="s">
        <v>535</v>
      </c>
      <c r="C17" s="63">
        <v>14014</v>
      </c>
      <c r="D17" s="63">
        <v>14014</v>
      </c>
      <c r="E17" s="62">
        <v>23723</v>
      </c>
    </row>
    <row r="18" s="53" customFormat="1" ht="18" customHeight="1" spans="1:5">
      <c r="A18" s="61">
        <v>21210</v>
      </c>
      <c r="B18" s="61" t="s">
        <v>536</v>
      </c>
      <c r="C18" s="63">
        <f>C19</f>
        <v>0</v>
      </c>
      <c r="D18" s="63">
        <f>D19</f>
        <v>0</v>
      </c>
      <c r="E18" s="63"/>
    </row>
    <row r="19" s="53" customFormat="1" ht="18" customHeight="1" spans="1:5">
      <c r="A19" s="61">
        <v>2121002</v>
      </c>
      <c r="B19" s="61" t="s">
        <v>537</v>
      </c>
      <c r="C19" s="63"/>
      <c r="D19" s="63">
        <v>0</v>
      </c>
      <c r="E19" s="62"/>
    </row>
    <row r="20" s="53" customFormat="1" ht="18" customHeight="1" spans="1:5">
      <c r="A20" s="61">
        <v>21213</v>
      </c>
      <c r="B20" s="61" t="s">
        <v>538</v>
      </c>
      <c r="C20" s="63">
        <f>C21+C22</f>
        <v>17</v>
      </c>
      <c r="D20" s="63">
        <f>D21+D22</f>
        <v>17</v>
      </c>
      <c r="E20" s="63">
        <f>E21+E22</f>
        <v>2500</v>
      </c>
    </row>
    <row r="21" s="53" customFormat="1" ht="18" customHeight="1" spans="1:5">
      <c r="A21" s="61">
        <v>2121301</v>
      </c>
      <c r="B21" s="61" t="s">
        <v>539</v>
      </c>
      <c r="C21" s="63">
        <v>17</v>
      </c>
      <c r="D21" s="63">
        <v>17</v>
      </c>
      <c r="E21" s="62">
        <v>2500</v>
      </c>
    </row>
    <row r="22" s="53" customFormat="1" ht="18" customHeight="1" spans="1:5">
      <c r="A22" s="61">
        <v>2121399</v>
      </c>
      <c r="B22" s="61" t="s">
        <v>540</v>
      </c>
      <c r="C22" s="63"/>
      <c r="D22" s="63">
        <v>0</v>
      </c>
      <c r="E22" s="62"/>
    </row>
    <row r="23" s="53" customFormat="1" ht="18" customHeight="1" spans="1:5">
      <c r="A23" s="61">
        <v>21216</v>
      </c>
      <c r="B23" s="61" t="s">
        <v>541</v>
      </c>
      <c r="C23" s="63"/>
      <c r="D23" s="63"/>
      <c r="E23" s="62">
        <f>330</f>
        <v>330</v>
      </c>
    </row>
    <row r="24" s="53" customFormat="1" ht="18" customHeight="1" spans="1:5">
      <c r="A24" s="61">
        <v>2121602</v>
      </c>
      <c r="B24" s="61" t="s">
        <v>528</v>
      </c>
      <c r="C24" s="63"/>
      <c r="D24" s="63"/>
      <c r="E24" s="62">
        <v>330</v>
      </c>
    </row>
    <row r="25" s="53" customFormat="1" ht="18" customHeight="1" spans="1:5">
      <c r="A25" s="61">
        <v>21298</v>
      </c>
      <c r="B25" s="61" t="s">
        <v>542</v>
      </c>
      <c r="C25" s="63">
        <f>C26</f>
        <v>12939</v>
      </c>
      <c r="D25" s="63">
        <f>D26</f>
        <v>12939</v>
      </c>
      <c r="E25" s="62">
        <f>E26</f>
        <v>10498</v>
      </c>
    </row>
    <row r="26" s="53" customFormat="1" ht="18" customHeight="1" spans="1:5">
      <c r="A26" s="61">
        <v>2129801</v>
      </c>
      <c r="B26" s="61" t="s">
        <v>543</v>
      </c>
      <c r="C26" s="63">
        <v>12939</v>
      </c>
      <c r="D26" s="63">
        <v>12939</v>
      </c>
      <c r="E26" s="62">
        <v>10498</v>
      </c>
    </row>
    <row r="27" s="53" customFormat="1" ht="18" customHeight="1" spans="1:5">
      <c r="A27" s="61">
        <v>213</v>
      </c>
      <c r="B27" s="61" t="s">
        <v>307</v>
      </c>
      <c r="C27" s="63">
        <f>C28</f>
        <v>0</v>
      </c>
      <c r="D27" s="63">
        <f>D28</f>
        <v>0</v>
      </c>
      <c r="E27" s="63">
        <f>E28</f>
        <v>2</v>
      </c>
    </row>
    <row r="28" s="53" customFormat="1" ht="18" customHeight="1" spans="1:5">
      <c r="A28" s="61">
        <v>21372</v>
      </c>
      <c r="B28" s="61" t="s">
        <v>544</v>
      </c>
      <c r="C28" s="63">
        <f>C29</f>
        <v>0</v>
      </c>
      <c r="D28" s="63">
        <f>D29</f>
        <v>0</v>
      </c>
      <c r="E28" s="63">
        <f>E29</f>
        <v>2</v>
      </c>
    </row>
    <row r="29" s="53" customFormat="1" ht="18" customHeight="1" spans="1:5">
      <c r="A29" s="61">
        <v>2137201</v>
      </c>
      <c r="B29" s="61" t="s">
        <v>545</v>
      </c>
      <c r="C29" s="63"/>
      <c r="D29" s="63"/>
      <c r="E29" s="62">
        <v>2</v>
      </c>
    </row>
    <row r="30" s="53" customFormat="1" ht="18" customHeight="1" spans="1:5">
      <c r="A30" s="61">
        <v>215</v>
      </c>
      <c r="B30" s="61" t="s">
        <v>364</v>
      </c>
      <c r="C30" s="63">
        <f>C31</f>
        <v>3384</v>
      </c>
      <c r="D30" s="63">
        <f>D31</f>
        <v>3384</v>
      </c>
      <c r="E30" s="63"/>
    </row>
    <row r="31" s="53" customFormat="1" ht="18" customHeight="1" spans="1:5">
      <c r="A31" s="61">
        <v>21598</v>
      </c>
      <c r="B31" s="61" t="s">
        <v>546</v>
      </c>
      <c r="C31" s="63">
        <f>C32</f>
        <v>3384</v>
      </c>
      <c r="D31" s="63">
        <f>D32</f>
        <v>3384</v>
      </c>
      <c r="E31" s="62"/>
    </row>
    <row r="32" s="53" customFormat="1" ht="18" customHeight="1" spans="1:5">
      <c r="A32" s="61">
        <v>2159802</v>
      </c>
      <c r="B32" s="61" t="s">
        <v>547</v>
      </c>
      <c r="C32" s="63">
        <v>3384</v>
      </c>
      <c r="D32" s="63">
        <v>3384</v>
      </c>
      <c r="E32" s="62"/>
    </row>
    <row r="33" s="53" customFormat="1" ht="18" customHeight="1" spans="1:5">
      <c r="A33" s="61">
        <v>222</v>
      </c>
      <c r="B33" s="61" t="s">
        <v>548</v>
      </c>
      <c r="C33" s="63">
        <f>C34</f>
        <v>1600</v>
      </c>
      <c r="D33" s="63">
        <f>D34</f>
        <v>1600</v>
      </c>
      <c r="E33" s="62"/>
    </row>
    <row r="34" s="53" customFormat="1" ht="18" customHeight="1" spans="1:5">
      <c r="A34" s="61">
        <v>22298</v>
      </c>
      <c r="B34" s="61" t="s">
        <v>546</v>
      </c>
      <c r="C34" s="63">
        <f>C35</f>
        <v>1600</v>
      </c>
      <c r="D34" s="63">
        <f>D35</f>
        <v>1600</v>
      </c>
      <c r="E34" s="62"/>
    </row>
    <row r="35" s="53" customFormat="1" ht="18" customHeight="1" spans="1:5">
      <c r="A35" s="61">
        <v>2229801</v>
      </c>
      <c r="B35" s="61" t="s">
        <v>549</v>
      </c>
      <c r="C35" s="63">
        <f>1600</f>
        <v>1600</v>
      </c>
      <c r="D35" s="63">
        <v>1600</v>
      </c>
      <c r="E35" s="62"/>
    </row>
    <row r="36" s="53" customFormat="1" ht="18" customHeight="1" spans="1:5">
      <c r="A36" s="61">
        <v>224</v>
      </c>
      <c r="B36" s="61" t="s">
        <v>550</v>
      </c>
      <c r="C36" s="63">
        <f>C37</f>
        <v>34929</v>
      </c>
      <c r="D36" s="63">
        <f>D37</f>
        <v>34929</v>
      </c>
      <c r="E36" s="62">
        <f>E37</f>
        <v>6947</v>
      </c>
    </row>
    <row r="37" s="53" customFormat="1" ht="18" customHeight="1" spans="1:5">
      <c r="A37" s="61">
        <v>22498</v>
      </c>
      <c r="B37" s="61" t="s">
        <v>551</v>
      </c>
      <c r="C37" s="63">
        <f>C38</f>
        <v>34929</v>
      </c>
      <c r="D37" s="63">
        <f>D38</f>
        <v>34929</v>
      </c>
      <c r="E37" s="62">
        <f>E38</f>
        <v>6947</v>
      </c>
    </row>
    <row r="38" s="53" customFormat="1" ht="18" customHeight="1" spans="1:5">
      <c r="A38" s="61">
        <v>2249802</v>
      </c>
      <c r="B38" s="61" t="s">
        <v>552</v>
      </c>
      <c r="C38" s="63">
        <v>34929</v>
      </c>
      <c r="D38" s="63">
        <v>34929</v>
      </c>
      <c r="E38" s="62">
        <v>6947</v>
      </c>
    </row>
    <row r="39" s="53" customFormat="1" ht="18" customHeight="1" spans="1:5">
      <c r="A39" s="61">
        <v>229</v>
      </c>
      <c r="B39" s="61" t="s">
        <v>413</v>
      </c>
      <c r="C39" s="63">
        <f>C40+C44+C50</f>
        <v>304730</v>
      </c>
      <c r="D39" s="63">
        <f>D40+D44+D50</f>
        <v>268434</v>
      </c>
      <c r="E39" s="63">
        <f>E40+E44+E50</f>
        <v>207357</v>
      </c>
    </row>
    <row r="40" s="53" customFormat="1" ht="18" customHeight="1" spans="1:5">
      <c r="A40" s="61">
        <v>22904</v>
      </c>
      <c r="B40" s="61" t="s">
        <v>553</v>
      </c>
      <c r="C40" s="63">
        <f>C42+C43</f>
        <v>299886</v>
      </c>
      <c r="D40" s="63">
        <f>D42+D43</f>
        <v>263590</v>
      </c>
      <c r="E40" s="63">
        <f>E41+E42+E43</f>
        <v>205680</v>
      </c>
    </row>
    <row r="41" s="53" customFormat="1" ht="18" customHeight="1" spans="1:5">
      <c r="A41" s="61">
        <v>2290401</v>
      </c>
      <c r="B41" s="61" t="s">
        <v>554</v>
      </c>
      <c r="C41" s="63"/>
      <c r="D41" s="63"/>
      <c r="E41" s="63">
        <v>72879</v>
      </c>
    </row>
    <row r="42" s="53" customFormat="1" ht="18" customHeight="1" spans="1:5">
      <c r="A42" s="61">
        <v>2290402</v>
      </c>
      <c r="B42" s="61" t="s">
        <v>555</v>
      </c>
      <c r="C42" s="63">
        <f>115351+36296</f>
        <v>151647</v>
      </c>
      <c r="D42" s="63">
        <v>115351</v>
      </c>
      <c r="E42" s="62">
        <v>132640</v>
      </c>
    </row>
    <row r="43" s="53" customFormat="1" ht="18" customHeight="1" spans="1:5">
      <c r="A43" s="61">
        <v>2290403</v>
      </c>
      <c r="B43" s="61" t="s">
        <v>556</v>
      </c>
      <c r="C43" s="63">
        <v>148239</v>
      </c>
      <c r="D43" s="63">
        <v>148239</v>
      </c>
      <c r="E43" s="62">
        <v>161</v>
      </c>
    </row>
    <row r="44" s="53" customFormat="1" ht="18" customHeight="1" spans="1:5">
      <c r="A44" s="61">
        <v>22960</v>
      </c>
      <c r="B44" s="61" t="s">
        <v>557</v>
      </c>
      <c r="C44" s="63">
        <f>SUM(C45:C49)</f>
        <v>2444</v>
      </c>
      <c r="D44" s="63">
        <f>SUM(D45:D49)</f>
        <v>2444</v>
      </c>
      <c r="E44" s="63">
        <f>SUM(E45:E49)</f>
        <v>1677</v>
      </c>
    </row>
    <row r="45" s="53" customFormat="1" ht="18" customHeight="1" spans="1:5">
      <c r="A45" s="61">
        <v>2296002</v>
      </c>
      <c r="B45" s="61" t="s">
        <v>558</v>
      </c>
      <c r="C45" s="63">
        <v>293</v>
      </c>
      <c r="D45" s="63">
        <v>293</v>
      </c>
      <c r="E45" s="62">
        <v>1089</v>
      </c>
    </row>
    <row r="46" s="53" customFormat="1" ht="18" customHeight="1" spans="1:5">
      <c r="A46" s="61">
        <v>2296003</v>
      </c>
      <c r="B46" s="61" t="s">
        <v>559</v>
      </c>
      <c r="C46" s="63">
        <v>2044</v>
      </c>
      <c r="D46" s="63">
        <v>2044</v>
      </c>
      <c r="E46" s="62">
        <v>364</v>
      </c>
    </row>
    <row r="47" s="53" customFormat="1" ht="18" customHeight="1" spans="1:5">
      <c r="A47" s="61">
        <v>2296006</v>
      </c>
      <c r="B47" s="61" t="s">
        <v>560</v>
      </c>
      <c r="C47" s="63">
        <v>37</v>
      </c>
      <c r="D47" s="63">
        <v>37</v>
      </c>
      <c r="E47" s="62">
        <v>19</v>
      </c>
    </row>
    <row r="48" s="53" customFormat="1" ht="18" customHeight="1" spans="1:5">
      <c r="A48" s="61">
        <v>2296010</v>
      </c>
      <c r="B48" s="61" t="s">
        <v>561</v>
      </c>
      <c r="C48" s="63">
        <v>0</v>
      </c>
      <c r="D48" s="63">
        <v>0</v>
      </c>
      <c r="E48" s="62">
        <v>157</v>
      </c>
    </row>
    <row r="49" s="53" customFormat="1" ht="18" customHeight="1" spans="1:5">
      <c r="A49" s="61">
        <v>2296099</v>
      </c>
      <c r="B49" s="61" t="s">
        <v>562</v>
      </c>
      <c r="C49" s="63">
        <v>70</v>
      </c>
      <c r="D49" s="63">
        <v>70</v>
      </c>
      <c r="E49" s="62">
        <v>48</v>
      </c>
    </row>
    <row r="50" s="53" customFormat="1" ht="18" customHeight="1" spans="1:5">
      <c r="A50" s="61">
        <v>22998</v>
      </c>
      <c r="B50" s="61" t="s">
        <v>563</v>
      </c>
      <c r="C50" s="63">
        <f>2400</f>
        <v>2400</v>
      </c>
      <c r="D50" s="63">
        <f>D51</f>
        <v>2400</v>
      </c>
      <c r="E50" s="62">
        <f>E51</f>
        <v>0</v>
      </c>
    </row>
    <row r="51" s="53" customFormat="1" ht="18" customHeight="1" spans="1:5">
      <c r="A51" s="61">
        <v>2299899</v>
      </c>
      <c r="B51" s="61" t="s">
        <v>564</v>
      </c>
      <c r="C51" s="63">
        <v>2400</v>
      </c>
      <c r="D51" s="63">
        <v>2400</v>
      </c>
      <c r="E51" s="62"/>
    </row>
    <row r="52" s="53" customFormat="1" ht="18" customHeight="1" spans="1:5">
      <c r="A52" s="61">
        <v>232</v>
      </c>
      <c r="B52" s="61" t="s">
        <v>417</v>
      </c>
      <c r="C52" s="63">
        <f>C53</f>
        <v>93101</v>
      </c>
      <c r="D52" s="63">
        <f>D53</f>
        <v>93101</v>
      </c>
      <c r="E52" s="63">
        <f>E53</f>
        <v>94988</v>
      </c>
    </row>
    <row r="53" s="53" customFormat="1" ht="18" customHeight="1" spans="1:5">
      <c r="A53" s="61">
        <v>23204</v>
      </c>
      <c r="B53" s="61" t="s">
        <v>565</v>
      </c>
      <c r="C53" s="63">
        <f>SUM(C54:C58)</f>
        <v>93101</v>
      </c>
      <c r="D53" s="63">
        <f>SUM(D54:D58)</f>
        <v>93101</v>
      </c>
      <c r="E53" s="63">
        <f>SUM(E54:E58)</f>
        <v>94988</v>
      </c>
    </row>
    <row r="54" s="53" customFormat="1" ht="18" customHeight="1" spans="1:5">
      <c r="A54" s="61">
        <v>2320411</v>
      </c>
      <c r="B54" s="61" t="s">
        <v>566</v>
      </c>
      <c r="C54" s="63">
        <v>12605</v>
      </c>
      <c r="D54" s="63">
        <v>12605</v>
      </c>
      <c r="E54" s="62">
        <v>24326</v>
      </c>
    </row>
    <row r="55" s="53" customFormat="1" ht="18" customHeight="1" spans="1:5">
      <c r="A55" s="61">
        <v>2320431</v>
      </c>
      <c r="B55" s="61" t="s">
        <v>567</v>
      </c>
      <c r="C55" s="63">
        <v>780</v>
      </c>
      <c r="D55" s="63">
        <v>780</v>
      </c>
      <c r="E55" s="62"/>
    </row>
    <row r="56" s="53" customFormat="1" ht="18" customHeight="1" spans="1:5">
      <c r="A56" s="61">
        <v>2320433</v>
      </c>
      <c r="B56" s="61" t="s">
        <v>568</v>
      </c>
      <c r="C56" s="63">
        <v>728</v>
      </c>
      <c r="D56" s="63">
        <v>728</v>
      </c>
      <c r="E56" s="62">
        <v>512</v>
      </c>
    </row>
    <row r="57" s="53" customFormat="1" ht="18" customHeight="1" spans="1:5">
      <c r="A57" s="61">
        <v>2320498</v>
      </c>
      <c r="B57" s="61" t="s">
        <v>569</v>
      </c>
      <c r="C57" s="63">
        <v>71979</v>
      </c>
      <c r="D57" s="63">
        <v>71979</v>
      </c>
      <c r="E57" s="62">
        <v>61533</v>
      </c>
    </row>
    <row r="58" s="53" customFormat="1" ht="18" customHeight="1" spans="1:5">
      <c r="A58" s="61">
        <v>2320499</v>
      </c>
      <c r="B58" s="61" t="s">
        <v>570</v>
      </c>
      <c r="C58" s="63">
        <v>7009</v>
      </c>
      <c r="D58" s="63">
        <v>7009</v>
      </c>
      <c r="E58" s="62">
        <v>8617</v>
      </c>
    </row>
    <row r="59" s="53" customFormat="1" ht="18" customHeight="1" spans="1:5">
      <c r="A59" s="61">
        <v>233</v>
      </c>
      <c r="B59" s="61" t="s">
        <v>420</v>
      </c>
      <c r="C59" s="63">
        <f>C60</f>
        <v>632</v>
      </c>
      <c r="D59" s="63">
        <f>D60</f>
        <v>632</v>
      </c>
      <c r="E59" s="63">
        <f>E60</f>
        <v>8</v>
      </c>
    </row>
    <row r="60" s="53" customFormat="1" ht="18" customHeight="1" spans="1:5">
      <c r="A60" s="61">
        <v>23304</v>
      </c>
      <c r="B60" s="61" t="s">
        <v>571</v>
      </c>
      <c r="C60" s="63">
        <f>SUM(C61:C65)</f>
        <v>632</v>
      </c>
      <c r="D60" s="63">
        <f>SUM(D61:D65)</f>
        <v>632</v>
      </c>
      <c r="E60" s="63">
        <f>SUM(E61:E65)</f>
        <v>8</v>
      </c>
    </row>
    <row r="61" s="53" customFormat="1" ht="18" customHeight="1" spans="1:5">
      <c r="A61" s="61">
        <v>2330411</v>
      </c>
      <c r="B61" s="61" t="s">
        <v>572</v>
      </c>
      <c r="C61" s="63">
        <v>39</v>
      </c>
      <c r="D61" s="63">
        <v>39</v>
      </c>
      <c r="E61" s="62">
        <v>8</v>
      </c>
    </row>
    <row r="62" s="53" customFormat="1" ht="18" customHeight="1" spans="1:5">
      <c r="A62" s="61">
        <v>2330431</v>
      </c>
      <c r="B62" s="61" t="s">
        <v>573</v>
      </c>
      <c r="C62" s="63">
        <v>3</v>
      </c>
      <c r="D62" s="63">
        <v>3</v>
      </c>
      <c r="E62" s="62"/>
    </row>
    <row r="63" s="53" customFormat="1" ht="18" customHeight="1" spans="1:5">
      <c r="A63" s="61">
        <v>2330433</v>
      </c>
      <c r="B63" s="61" t="s">
        <v>574</v>
      </c>
      <c r="C63" s="63">
        <v>0</v>
      </c>
      <c r="D63" s="63">
        <v>0</v>
      </c>
      <c r="E63" s="62"/>
    </row>
    <row r="64" s="53" customFormat="1" ht="18" customHeight="1" spans="1:5">
      <c r="A64" s="61">
        <v>2330498</v>
      </c>
      <c r="B64" s="61" t="s">
        <v>575</v>
      </c>
      <c r="C64" s="63">
        <v>231</v>
      </c>
      <c r="D64" s="63">
        <v>231</v>
      </c>
      <c r="E64" s="62"/>
    </row>
    <row r="65" s="53" customFormat="1" ht="18" customHeight="1" spans="1:5">
      <c r="A65" s="61">
        <v>2330499</v>
      </c>
      <c r="B65" s="61" t="s">
        <v>576</v>
      </c>
      <c r="C65" s="63">
        <v>359</v>
      </c>
      <c r="D65" s="63">
        <v>359</v>
      </c>
      <c r="E65" s="62"/>
    </row>
    <row r="66" s="53" customFormat="1" ht="18" customHeight="1" spans="1:5">
      <c r="A66" s="64"/>
      <c r="B66" s="62" t="s">
        <v>577</v>
      </c>
      <c r="C66" s="65">
        <f>C4+C7+C30+C33+C36+C39+C52+C59</f>
        <v>492302</v>
      </c>
      <c r="D66" s="65">
        <f>D4+D7+D30+D33+D36+D39+D52+D59</f>
        <v>456006</v>
      </c>
      <c r="E66" s="65">
        <f>E4+E7+E27+E30+E33+E36+E39+E52+E59</f>
        <v>384225</v>
      </c>
    </row>
    <row r="67" s="53" customFormat="1" ht="18" customHeight="1" spans="1:5">
      <c r="A67" s="61"/>
      <c r="B67" s="62" t="s">
        <v>578</v>
      </c>
      <c r="C67" s="62"/>
      <c r="D67" s="63"/>
      <c r="E67" s="62"/>
    </row>
    <row r="68" s="53" customFormat="1" ht="18" customHeight="1" spans="1:5">
      <c r="A68" s="61"/>
      <c r="B68" s="62" t="s">
        <v>428</v>
      </c>
      <c r="C68" s="62"/>
      <c r="D68" s="63"/>
      <c r="E68" s="62"/>
    </row>
    <row r="69" s="53" customFormat="1" ht="18" customHeight="1" spans="1:5">
      <c r="A69" s="61"/>
      <c r="B69" s="62" t="s">
        <v>579</v>
      </c>
      <c r="C69" s="62">
        <v>5300</v>
      </c>
      <c r="D69" s="63">
        <v>5300</v>
      </c>
      <c r="E69" s="62">
        <v>4522</v>
      </c>
    </row>
    <row r="70" s="53" customFormat="1" ht="18" customHeight="1" spans="1:5">
      <c r="A70" s="61"/>
      <c r="B70" s="62" t="s">
        <v>580</v>
      </c>
      <c r="C70" s="62">
        <f>254400+299500</f>
        <v>553900</v>
      </c>
      <c r="D70" s="63">
        <f>254400+299500</f>
        <v>553900</v>
      </c>
      <c r="E70" s="62"/>
    </row>
    <row r="71" s="53" customFormat="1" ht="18" customHeight="1" spans="1:5">
      <c r="A71" s="61"/>
      <c r="B71" s="62" t="s">
        <v>581</v>
      </c>
      <c r="C71" s="63">
        <f>SUM(C66:C70)</f>
        <v>1051502</v>
      </c>
      <c r="D71" s="63">
        <f>SUM(D66:D70)</f>
        <v>1015206</v>
      </c>
      <c r="E71" s="63">
        <f>SUM(E66:E69)</f>
        <v>388747</v>
      </c>
    </row>
    <row r="72" s="53" customFormat="1" ht="18" customHeight="1" spans="1:5">
      <c r="A72" s="61"/>
      <c r="B72" s="62" t="s">
        <v>582</v>
      </c>
      <c r="C72" s="63">
        <f>政府性基金预算收入!B27</f>
        <v>1179791</v>
      </c>
      <c r="D72" s="63">
        <f>政府性基金预算收入!C27</f>
        <v>1178179</v>
      </c>
      <c r="E72" s="63">
        <f>政府性基金预算收入!D27</f>
        <v>388747</v>
      </c>
    </row>
    <row r="73" s="53" customFormat="1" ht="18" customHeight="1" spans="1:5">
      <c r="A73" s="61"/>
      <c r="B73" s="62" t="s">
        <v>583</v>
      </c>
      <c r="C73" s="63">
        <f>C72-C71</f>
        <v>128289</v>
      </c>
      <c r="D73" s="63">
        <f>D72-D71</f>
        <v>162973</v>
      </c>
      <c r="E73" s="63">
        <f>E72-E71</f>
        <v>0</v>
      </c>
    </row>
  </sheetData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zoomScale="143" zoomScaleNormal="143" workbookViewId="0">
      <selection activeCell="A42" sqref="$A42:$XFD42"/>
    </sheetView>
  </sheetViews>
  <sheetFormatPr defaultColWidth="9" defaultRowHeight="13.5" outlineLevelCol="4"/>
  <cols>
    <col min="1" max="1" width="19.375" style="38" customWidth="1"/>
    <col min="2" max="2" width="32.125" style="39" customWidth="1"/>
    <col min="3" max="3" width="19.5" style="40" customWidth="1"/>
    <col min="4" max="4" width="19.25" style="40" customWidth="1"/>
    <col min="5" max="5" width="18.5" style="40" customWidth="1"/>
    <col min="6" max="16384" width="9" style="39"/>
  </cols>
  <sheetData>
    <row r="1" ht="43" customHeight="1" spans="2:2">
      <c r="B1" s="41" t="s">
        <v>584</v>
      </c>
    </row>
    <row r="2" ht="31" customHeight="1" spans="1:5">
      <c r="A2" s="42" t="s">
        <v>585</v>
      </c>
      <c r="B2" s="43"/>
      <c r="C2" s="44"/>
      <c r="D2" s="44"/>
      <c r="E2" s="45" t="s">
        <v>586</v>
      </c>
    </row>
    <row r="3" ht="20" customHeight="1" spans="1:5">
      <c r="A3" s="46" t="s">
        <v>41</v>
      </c>
      <c r="B3" s="46" t="s">
        <v>42</v>
      </c>
      <c r="C3" s="47" t="s">
        <v>4</v>
      </c>
      <c r="D3" s="47" t="s">
        <v>43</v>
      </c>
      <c r="E3" s="47" t="s">
        <v>6</v>
      </c>
    </row>
    <row r="4" ht="20" customHeight="1" spans="1:5">
      <c r="A4" s="46"/>
      <c r="B4" s="48" t="s">
        <v>587</v>
      </c>
      <c r="C4" s="49">
        <f>C5+C11+C18+C21+C23+C26+C29+C33+C36+C38</f>
        <v>1051502</v>
      </c>
      <c r="D4" s="49">
        <f>D5+D11+D18+D21+D23+D26+D29+D33+D36+D38</f>
        <v>1015206</v>
      </c>
      <c r="E4" s="49">
        <f>E5+E11+E18+E21+E23+E26+E29+E33+E36+E38</f>
        <v>388747</v>
      </c>
    </row>
    <row r="5" ht="20" customHeight="1" spans="1:5">
      <c r="A5" s="50">
        <v>502</v>
      </c>
      <c r="B5" s="48" t="s">
        <v>440</v>
      </c>
      <c r="C5" s="49">
        <f>SUM(C6:C10)</f>
        <v>13578</v>
      </c>
      <c r="D5" s="49">
        <f>SUM(D6:D10)</f>
        <v>13578</v>
      </c>
      <c r="E5" s="49">
        <f>SUM(E6:E10)</f>
        <v>32282</v>
      </c>
    </row>
    <row r="6" ht="20" customHeight="1" spans="1:5">
      <c r="A6" s="50">
        <v>50201</v>
      </c>
      <c r="B6" s="48" t="s">
        <v>441</v>
      </c>
      <c r="C6" s="49">
        <v>203</v>
      </c>
      <c r="D6" s="49">
        <v>203</v>
      </c>
      <c r="E6" s="49">
        <v>89</v>
      </c>
    </row>
    <row r="7" ht="20" customHeight="1" spans="1:5">
      <c r="A7" s="50">
        <v>50204</v>
      </c>
      <c r="B7" s="48" t="s">
        <v>444</v>
      </c>
      <c r="C7" s="49"/>
      <c r="D7" s="49"/>
      <c r="E7" s="49">
        <v>75</v>
      </c>
    </row>
    <row r="8" ht="20" customHeight="1" spans="1:5">
      <c r="A8" s="50">
        <v>50205</v>
      </c>
      <c r="B8" s="48" t="s">
        <v>445</v>
      </c>
      <c r="C8" s="49">
        <v>2214</v>
      </c>
      <c r="D8" s="49">
        <v>2214</v>
      </c>
      <c r="E8" s="49">
        <v>6054</v>
      </c>
    </row>
    <row r="9" ht="20" customHeight="1" spans="1:5">
      <c r="A9" s="50">
        <v>50209</v>
      </c>
      <c r="B9" s="48" t="s">
        <v>588</v>
      </c>
      <c r="C9" s="49">
        <v>253</v>
      </c>
      <c r="D9" s="49">
        <v>253</v>
      </c>
      <c r="E9" s="49">
        <v>2</v>
      </c>
    </row>
    <row r="10" ht="20" customHeight="1" spans="1:5">
      <c r="A10" s="50">
        <v>50299</v>
      </c>
      <c r="B10" s="48" t="s">
        <v>450</v>
      </c>
      <c r="C10" s="49">
        <v>10908</v>
      </c>
      <c r="D10" s="49">
        <v>10908</v>
      </c>
      <c r="E10" s="49">
        <v>26062</v>
      </c>
    </row>
    <row r="11" ht="20" customHeight="1" spans="1:5">
      <c r="A11" s="50">
        <v>503</v>
      </c>
      <c r="B11" s="48" t="s">
        <v>451</v>
      </c>
      <c r="C11" s="49">
        <f>SUM(C12:C17)</f>
        <v>155346</v>
      </c>
      <c r="D11" s="49">
        <f>SUM(D12:D17)</f>
        <v>155346</v>
      </c>
      <c r="E11" s="49">
        <f>SUM(E12:E17)</f>
        <v>65486</v>
      </c>
    </row>
    <row r="12" ht="20" customHeight="1" spans="1:5">
      <c r="A12" s="50">
        <v>50301</v>
      </c>
      <c r="B12" s="48" t="s">
        <v>452</v>
      </c>
      <c r="C12" s="49">
        <v>24692</v>
      </c>
      <c r="D12" s="49">
        <v>24692</v>
      </c>
      <c r="E12" s="49">
        <v>12003</v>
      </c>
    </row>
    <row r="13" ht="20" customHeight="1" spans="1:5">
      <c r="A13" s="50">
        <v>50302</v>
      </c>
      <c r="B13" s="48" t="s">
        <v>453</v>
      </c>
      <c r="C13" s="49">
        <v>123665</v>
      </c>
      <c r="D13" s="49">
        <v>123665</v>
      </c>
      <c r="E13" s="49">
        <v>52265</v>
      </c>
    </row>
    <row r="14" ht="20" customHeight="1" spans="1:5">
      <c r="A14" s="50">
        <v>50305</v>
      </c>
      <c r="B14" s="48" t="s">
        <v>455</v>
      </c>
      <c r="C14" s="49">
        <v>125</v>
      </c>
      <c r="D14" s="49">
        <v>125</v>
      </c>
      <c r="E14" s="49">
        <v>146</v>
      </c>
    </row>
    <row r="15" ht="20" customHeight="1" spans="1:5">
      <c r="A15" s="50">
        <v>50306</v>
      </c>
      <c r="B15" s="48" t="s">
        <v>456</v>
      </c>
      <c r="C15" s="49">
        <v>3294</v>
      </c>
      <c r="D15" s="49">
        <f>3294</f>
        <v>3294</v>
      </c>
      <c r="E15" s="49"/>
    </row>
    <row r="16" ht="20" customHeight="1" spans="1:5">
      <c r="A16" s="50">
        <v>50307</v>
      </c>
      <c r="B16" s="48" t="s">
        <v>457</v>
      </c>
      <c r="C16" s="49">
        <v>678</v>
      </c>
      <c r="D16" s="49">
        <v>678</v>
      </c>
      <c r="E16" s="49">
        <v>170</v>
      </c>
    </row>
    <row r="17" ht="20" customHeight="1" spans="1:5">
      <c r="A17" s="50">
        <v>50399</v>
      </c>
      <c r="B17" s="48" t="s">
        <v>458</v>
      </c>
      <c r="C17" s="49">
        <v>2892</v>
      </c>
      <c r="D17" s="49">
        <f>2891+1</f>
        <v>2892</v>
      </c>
      <c r="E17" s="49">
        <v>902</v>
      </c>
    </row>
    <row r="18" ht="20" customHeight="1" spans="1:5">
      <c r="A18" s="50">
        <v>504</v>
      </c>
      <c r="B18" s="48" t="s">
        <v>459</v>
      </c>
      <c r="C18" s="49">
        <f>SUM(C19:C20)</f>
        <v>100570</v>
      </c>
      <c r="D18" s="49">
        <f>SUM(D19:D20)</f>
        <v>64274</v>
      </c>
      <c r="E18" s="49">
        <f>SUM(E19:E20)</f>
        <v>137731</v>
      </c>
    </row>
    <row r="19" ht="20" customHeight="1" spans="1:5">
      <c r="A19" s="50">
        <v>50401</v>
      </c>
      <c r="B19" s="48" t="s">
        <v>452</v>
      </c>
      <c r="C19" s="49">
        <v>2719</v>
      </c>
      <c r="D19" s="49">
        <v>2719</v>
      </c>
      <c r="E19" s="49">
        <v>500</v>
      </c>
    </row>
    <row r="20" ht="20" customHeight="1" spans="1:5">
      <c r="A20" s="50">
        <v>50402</v>
      </c>
      <c r="B20" s="48" t="s">
        <v>453</v>
      </c>
      <c r="C20" s="49">
        <f>61555+36296</f>
        <v>97851</v>
      </c>
      <c r="D20" s="49">
        <v>61555</v>
      </c>
      <c r="E20" s="49">
        <f>64352+72879</f>
        <v>137231</v>
      </c>
    </row>
    <row r="21" ht="20" customHeight="1" spans="1:5">
      <c r="A21" s="50">
        <v>505</v>
      </c>
      <c r="B21" s="48" t="s">
        <v>589</v>
      </c>
      <c r="C21" s="49">
        <f>C22</f>
        <v>1487</v>
      </c>
      <c r="D21" s="49">
        <f>D22</f>
        <v>1487</v>
      </c>
      <c r="E21" s="49">
        <f>E22</f>
        <v>1808</v>
      </c>
    </row>
    <row r="22" ht="20" customHeight="1" spans="1:5">
      <c r="A22" s="50">
        <v>50502</v>
      </c>
      <c r="B22" s="48" t="s">
        <v>462</v>
      </c>
      <c r="C22" s="49">
        <v>1487</v>
      </c>
      <c r="D22" s="49">
        <v>1487</v>
      </c>
      <c r="E22" s="49">
        <v>1808</v>
      </c>
    </row>
    <row r="23" ht="20" customHeight="1" spans="1:5">
      <c r="A23" s="50">
        <v>506</v>
      </c>
      <c r="B23" s="48" t="s">
        <v>464</v>
      </c>
      <c r="C23" s="49">
        <f>C24+C25</f>
        <v>115765</v>
      </c>
      <c r="D23" s="49">
        <f>D24+D25</f>
        <v>115765</v>
      </c>
      <c r="E23" s="49">
        <f>E24+E25</f>
        <v>49765</v>
      </c>
    </row>
    <row r="24" ht="20" customHeight="1" spans="1:5">
      <c r="A24" s="50">
        <v>50601</v>
      </c>
      <c r="B24" s="48" t="s">
        <v>465</v>
      </c>
      <c r="C24" s="49">
        <v>110204</v>
      </c>
      <c r="D24" s="49">
        <v>110204</v>
      </c>
      <c r="E24" s="49">
        <v>44036</v>
      </c>
    </row>
    <row r="25" ht="20" customHeight="1" spans="1:5">
      <c r="A25" s="50">
        <v>50602</v>
      </c>
      <c r="B25" s="48" t="s">
        <v>466</v>
      </c>
      <c r="C25" s="49">
        <v>5561</v>
      </c>
      <c r="D25" s="49">
        <v>5561</v>
      </c>
      <c r="E25" s="49">
        <v>5729</v>
      </c>
    </row>
    <row r="26" ht="20" customHeight="1" spans="1:5">
      <c r="A26" s="50">
        <v>507</v>
      </c>
      <c r="B26" s="48" t="s">
        <v>467</v>
      </c>
      <c r="C26" s="49">
        <f>SUM(C27:C28)</f>
        <v>10872</v>
      </c>
      <c r="D26" s="49">
        <f>SUM(D27:D28)</f>
        <v>10872</v>
      </c>
      <c r="E26" s="49">
        <f>SUM(E27:E27)</f>
        <v>0</v>
      </c>
    </row>
    <row r="27" ht="20" customHeight="1" spans="1:5">
      <c r="A27" s="50">
        <v>50701</v>
      </c>
      <c r="B27" s="48" t="s">
        <v>468</v>
      </c>
      <c r="C27" s="49">
        <v>9337</v>
      </c>
      <c r="D27" s="49">
        <v>9337</v>
      </c>
      <c r="E27" s="49"/>
    </row>
    <row r="28" ht="18" customHeight="1" spans="1:5">
      <c r="A28" s="50">
        <v>50799</v>
      </c>
      <c r="B28" s="48" t="s">
        <v>470</v>
      </c>
      <c r="C28" s="49">
        <v>1535</v>
      </c>
      <c r="D28" s="49">
        <v>1535</v>
      </c>
      <c r="E28" s="49"/>
    </row>
    <row r="29" ht="20" customHeight="1" spans="1:5">
      <c r="A29" s="50">
        <v>509</v>
      </c>
      <c r="B29" s="48" t="s">
        <v>474</v>
      </c>
      <c r="C29" s="49">
        <f>SUM(C30:C32)</f>
        <v>952</v>
      </c>
      <c r="D29" s="49">
        <f>SUM(D30:D32)</f>
        <v>952</v>
      </c>
      <c r="E29" s="49">
        <f>SUM(E30:E32)</f>
        <v>2157</v>
      </c>
    </row>
    <row r="30" ht="20" customHeight="1" spans="1:5">
      <c r="A30" s="50">
        <v>50901</v>
      </c>
      <c r="B30" s="48" t="s">
        <v>475</v>
      </c>
      <c r="C30" s="49">
        <v>190</v>
      </c>
      <c r="D30" s="49">
        <v>190</v>
      </c>
      <c r="E30" s="49">
        <v>504</v>
      </c>
    </row>
    <row r="31" ht="20" customHeight="1" spans="1:5">
      <c r="A31" s="50">
        <v>50903</v>
      </c>
      <c r="B31" s="48" t="s">
        <v>477</v>
      </c>
      <c r="C31" s="49">
        <v>330</v>
      </c>
      <c r="D31" s="49">
        <v>330</v>
      </c>
      <c r="E31" s="49">
        <v>1294</v>
      </c>
    </row>
    <row r="32" ht="20" customHeight="1" spans="1:5">
      <c r="A32" s="50">
        <v>50999</v>
      </c>
      <c r="B32" s="48" t="s">
        <v>479</v>
      </c>
      <c r="C32" s="49">
        <v>432</v>
      </c>
      <c r="D32" s="49">
        <v>432</v>
      </c>
      <c r="E32" s="49">
        <v>359</v>
      </c>
    </row>
    <row r="33" ht="20" customHeight="1" spans="1:5">
      <c r="A33" s="50">
        <v>511</v>
      </c>
      <c r="B33" s="48" t="s">
        <v>483</v>
      </c>
      <c r="C33" s="49">
        <f>C34+C35</f>
        <v>93732</v>
      </c>
      <c r="D33" s="49">
        <f>D34+D35</f>
        <v>93732</v>
      </c>
      <c r="E33" s="49">
        <f>E34+E35</f>
        <v>94996</v>
      </c>
    </row>
    <row r="34" ht="20" customHeight="1" spans="1:5">
      <c r="A34" s="50">
        <v>51101</v>
      </c>
      <c r="B34" s="48" t="s">
        <v>484</v>
      </c>
      <c r="C34" s="49">
        <v>93101</v>
      </c>
      <c r="D34" s="49">
        <v>93101</v>
      </c>
      <c r="E34" s="49">
        <v>94988</v>
      </c>
    </row>
    <row r="35" ht="20" customHeight="1" spans="1:5">
      <c r="A35" s="50">
        <v>51103</v>
      </c>
      <c r="B35" s="48" t="s">
        <v>485</v>
      </c>
      <c r="C35" s="49">
        <v>631</v>
      </c>
      <c r="D35" s="49">
        <v>631</v>
      </c>
      <c r="E35" s="49">
        <v>8</v>
      </c>
    </row>
    <row r="36" ht="20" customHeight="1" spans="1:5">
      <c r="A36" s="51">
        <v>512</v>
      </c>
      <c r="B36" s="52" t="s">
        <v>486</v>
      </c>
      <c r="C36" s="49">
        <f>C37</f>
        <v>559200</v>
      </c>
      <c r="D36" s="49">
        <f>D37</f>
        <v>559200</v>
      </c>
      <c r="E36" s="49">
        <f>E37</f>
        <v>4522</v>
      </c>
    </row>
    <row r="37" ht="20" customHeight="1" spans="1:5">
      <c r="A37" s="51">
        <v>51201</v>
      </c>
      <c r="B37" s="52" t="s">
        <v>487</v>
      </c>
      <c r="C37" s="49">
        <f>5300+553900</f>
        <v>559200</v>
      </c>
      <c r="D37" s="49">
        <f>5300+553900</f>
        <v>559200</v>
      </c>
      <c r="E37" s="49">
        <v>4522</v>
      </c>
    </row>
    <row r="38" ht="20" customHeight="1" spans="1:5">
      <c r="A38" s="51">
        <v>513</v>
      </c>
      <c r="B38" s="52" t="s">
        <v>488</v>
      </c>
      <c r="C38" s="49"/>
      <c r="D38" s="49"/>
      <c r="E38" s="49">
        <v>0</v>
      </c>
    </row>
    <row r="39" ht="20" customHeight="1" spans="1:5">
      <c r="A39" s="51">
        <v>51301</v>
      </c>
      <c r="B39" s="52" t="s">
        <v>489</v>
      </c>
      <c r="C39" s="49"/>
      <c r="D39" s="49"/>
      <c r="E39" s="49"/>
    </row>
  </sheetData>
  <autoFilter ref="A3:F39">
    <extLst/>
  </autoFilter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zoomScale="138" zoomScaleNormal="138" zoomScaleSheetLayoutView="60" workbookViewId="0">
      <selection activeCell="D3" sqref="D3"/>
    </sheetView>
  </sheetViews>
  <sheetFormatPr defaultColWidth="9" defaultRowHeight="14.25" outlineLevelCol="3"/>
  <cols>
    <col min="1" max="1" width="33" style="21" customWidth="1"/>
    <col min="2" max="2" width="14.25" style="21" customWidth="1"/>
    <col min="3" max="3" width="14.625" style="22" customWidth="1"/>
    <col min="4" max="4" width="15.625" style="22" customWidth="1"/>
    <col min="5" max="16384" width="9" style="21"/>
  </cols>
  <sheetData>
    <row r="1" s="21" customFormat="1" ht="30" customHeight="1" spans="1:4">
      <c r="A1" s="23" t="s">
        <v>590</v>
      </c>
      <c r="B1" s="23"/>
      <c r="C1" s="24"/>
      <c r="D1" s="24"/>
    </row>
    <row r="2" s="21" customFormat="1" ht="32.1" customHeight="1" spans="1:4">
      <c r="A2" s="25" t="s">
        <v>591</v>
      </c>
      <c r="B2" s="25"/>
      <c r="C2" s="26"/>
      <c r="D2" s="26" t="s">
        <v>494</v>
      </c>
    </row>
    <row r="3" s="21" customFormat="1" ht="48" customHeight="1" spans="1:4">
      <c r="A3" s="27" t="s">
        <v>592</v>
      </c>
      <c r="B3" s="27" t="s">
        <v>4</v>
      </c>
      <c r="C3" s="28" t="s">
        <v>5</v>
      </c>
      <c r="D3" s="29" t="s">
        <v>6</v>
      </c>
    </row>
    <row r="4" s="21" customFormat="1" ht="36" customHeight="1" spans="1:4">
      <c r="A4" s="30" t="s">
        <v>593</v>
      </c>
      <c r="B4" s="31">
        <f>B5</f>
        <v>2785</v>
      </c>
      <c r="C4" s="31">
        <f>C5</f>
        <v>2156</v>
      </c>
      <c r="D4" s="31">
        <f>D5</f>
        <v>2100</v>
      </c>
    </row>
    <row r="5" s="21" customFormat="1" ht="36" customHeight="1" spans="1:4">
      <c r="A5" s="30" t="s">
        <v>594</v>
      </c>
      <c r="B5" s="31">
        <f>B6+B7</f>
        <v>2785</v>
      </c>
      <c r="C5" s="31">
        <f>C6+C7</f>
        <v>2156</v>
      </c>
      <c r="D5" s="31">
        <f>SUM(D6:D7)</f>
        <v>2100</v>
      </c>
    </row>
    <row r="6" s="21" customFormat="1" ht="36" customHeight="1" spans="1:4">
      <c r="A6" s="32" t="s">
        <v>595</v>
      </c>
      <c r="B6" s="33">
        <v>2778</v>
      </c>
      <c r="C6" s="33">
        <v>2149</v>
      </c>
      <c r="D6" s="33">
        <v>2100</v>
      </c>
    </row>
    <row r="7" s="21" customFormat="1" ht="36" customHeight="1" spans="1:4">
      <c r="A7" s="30" t="s">
        <v>596</v>
      </c>
      <c r="B7" s="31">
        <v>7</v>
      </c>
      <c r="C7" s="31">
        <v>7</v>
      </c>
      <c r="D7" s="31"/>
    </row>
    <row r="8" s="21" customFormat="1" ht="36" customHeight="1" spans="1:4">
      <c r="A8" s="34" t="s">
        <v>593</v>
      </c>
      <c r="B8" s="35">
        <f>B4</f>
        <v>2785</v>
      </c>
      <c r="C8" s="35">
        <f>C4</f>
        <v>2156</v>
      </c>
      <c r="D8" s="35">
        <f>D4</f>
        <v>2100</v>
      </c>
    </row>
    <row r="9" s="21" customFormat="1" ht="36" customHeight="1" spans="1:4">
      <c r="A9" s="34" t="s">
        <v>597</v>
      </c>
      <c r="B9" s="35">
        <v>12</v>
      </c>
      <c r="C9" s="36">
        <v>12</v>
      </c>
      <c r="D9" s="31">
        <v>8</v>
      </c>
    </row>
    <row r="10" s="21" customFormat="1" ht="36" customHeight="1" spans="1:4">
      <c r="A10" s="30" t="s">
        <v>598</v>
      </c>
      <c r="B10" s="31">
        <v>12</v>
      </c>
      <c r="C10" s="37">
        <v>12</v>
      </c>
      <c r="D10" s="31">
        <v>16</v>
      </c>
    </row>
    <row r="11" s="21" customFormat="1" ht="36" customHeight="1" spans="1:4">
      <c r="A11" s="34" t="s">
        <v>599</v>
      </c>
      <c r="B11" s="31">
        <f>B8+B10+B9</f>
        <v>2809</v>
      </c>
      <c r="C11" s="31">
        <f>C8+C10+C9</f>
        <v>2180</v>
      </c>
      <c r="D11" s="31">
        <f>D8+D10+D9</f>
        <v>2124</v>
      </c>
    </row>
  </sheetData>
  <mergeCells count="1">
    <mergeCell ref="A1:D1"/>
  </mergeCells>
  <printOptions horizontalCentered="1"/>
  <pageMargins left="0.700694444444444" right="0.700694444444444" top="0.751388888888889" bottom="0.751388888888889" header="0.298611111111111" footer="0.298611111111111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19"/>
  <sheetViews>
    <sheetView tabSelected="1" zoomScale="133" zoomScaleNormal="133" workbookViewId="0">
      <selection activeCell="D8" sqref="D8"/>
    </sheetView>
  </sheetViews>
  <sheetFormatPr defaultColWidth="9" defaultRowHeight="18" customHeight="1" outlineLevelCol="4"/>
  <cols>
    <col min="1" max="1" width="13.375" customWidth="1"/>
    <col min="2" max="2" width="41.625" customWidth="1"/>
    <col min="3" max="3" width="17.475" style="2" customWidth="1"/>
    <col min="4" max="4" width="16.875" style="3" customWidth="1"/>
    <col min="5" max="5" width="16.125" style="2" customWidth="1"/>
  </cols>
  <sheetData>
    <row r="2" customHeight="1" spans="2:5">
      <c r="B2" s="15" t="s">
        <v>600</v>
      </c>
      <c r="C2" s="16"/>
      <c r="D2" s="17"/>
      <c r="E2" s="16"/>
    </row>
    <row r="3" customHeight="1" spans="1:5">
      <c r="A3" s="6" t="s">
        <v>601</v>
      </c>
      <c r="B3" s="6"/>
      <c r="C3" s="7"/>
      <c r="D3" s="8"/>
      <c r="E3" s="7" t="s">
        <v>602</v>
      </c>
    </row>
    <row r="4" s="1" customFormat="1" customHeight="1" spans="1:5">
      <c r="A4" s="18" t="s">
        <v>41</v>
      </c>
      <c r="B4" s="9" t="s">
        <v>42</v>
      </c>
      <c r="C4" s="10" t="s">
        <v>4</v>
      </c>
      <c r="D4" s="13" t="s">
        <v>43</v>
      </c>
      <c r="E4" s="10" t="s">
        <v>6</v>
      </c>
    </row>
    <row r="5" customHeight="1" spans="1:5">
      <c r="A5" s="12">
        <v>223</v>
      </c>
      <c r="B5" s="12" t="s">
        <v>603</v>
      </c>
      <c r="C5" s="10">
        <f>C6+C9+C12</f>
        <v>23</v>
      </c>
      <c r="D5" s="13">
        <f>D6+D9+D12</f>
        <v>23</v>
      </c>
      <c r="E5" s="10">
        <f>E6+E9+E12</f>
        <v>352</v>
      </c>
    </row>
    <row r="6" customHeight="1" spans="1:5">
      <c r="A6" s="12">
        <v>22301</v>
      </c>
      <c r="B6" s="12" t="s">
        <v>604</v>
      </c>
      <c r="C6" s="10">
        <f>SUM(C7:C8)</f>
        <v>23</v>
      </c>
      <c r="D6" s="13">
        <f>SUM(D7:D8)</f>
        <v>23</v>
      </c>
      <c r="E6" s="10">
        <f>SUM(E7:E8)</f>
        <v>42</v>
      </c>
    </row>
    <row r="7" ht="17" customHeight="1" spans="1:5">
      <c r="A7" s="12">
        <v>2230105</v>
      </c>
      <c r="B7" s="12" t="s">
        <v>605</v>
      </c>
      <c r="C7" s="10">
        <v>8</v>
      </c>
      <c r="D7" s="13">
        <v>8</v>
      </c>
      <c r="E7" s="19">
        <v>24</v>
      </c>
    </row>
    <row r="8" customHeight="1" spans="1:5">
      <c r="A8" s="12">
        <v>2230199</v>
      </c>
      <c r="B8" s="12" t="s">
        <v>606</v>
      </c>
      <c r="C8" s="10">
        <v>15</v>
      </c>
      <c r="D8" s="13">
        <v>15</v>
      </c>
      <c r="E8" s="10">
        <v>18</v>
      </c>
    </row>
    <row r="9" customHeight="1" spans="1:5">
      <c r="A9" s="12">
        <v>22302</v>
      </c>
      <c r="B9" s="12" t="s">
        <v>607</v>
      </c>
      <c r="C9" s="10">
        <f>SUM(C10:C11)</f>
        <v>0</v>
      </c>
      <c r="D9" s="13">
        <f>SUM(D10:D11)</f>
        <v>0</v>
      </c>
      <c r="E9" s="10">
        <f>SUM(E10:E11)</f>
        <v>100</v>
      </c>
    </row>
    <row r="10" customHeight="1" spans="1:5">
      <c r="A10" s="12">
        <v>2230201</v>
      </c>
      <c r="B10" s="12" t="s">
        <v>608</v>
      </c>
      <c r="C10" s="10">
        <v>0</v>
      </c>
      <c r="D10" s="13"/>
      <c r="E10" s="10">
        <v>100</v>
      </c>
    </row>
    <row r="11" customHeight="1" spans="1:5">
      <c r="A11" s="12">
        <v>2230205</v>
      </c>
      <c r="B11" s="12" t="s">
        <v>609</v>
      </c>
      <c r="C11" s="10">
        <v>0</v>
      </c>
      <c r="D11" s="13"/>
      <c r="E11" s="10"/>
    </row>
    <row r="12" customHeight="1" spans="1:5">
      <c r="A12" s="12">
        <v>22399</v>
      </c>
      <c r="B12" s="12" t="s">
        <v>610</v>
      </c>
      <c r="C12" s="10">
        <f>C13</f>
        <v>0</v>
      </c>
      <c r="D12" s="13">
        <f>D13</f>
        <v>0</v>
      </c>
      <c r="E12" s="10">
        <f>E13</f>
        <v>210</v>
      </c>
    </row>
    <row r="13" customHeight="1" spans="1:5">
      <c r="A13" s="12">
        <v>2239999</v>
      </c>
      <c r="B13" s="12" t="s">
        <v>611</v>
      </c>
      <c r="C13" s="10">
        <v>0</v>
      </c>
      <c r="D13" s="13"/>
      <c r="E13" s="10">
        <v>210</v>
      </c>
    </row>
    <row r="14" customHeight="1" spans="1:5">
      <c r="A14" s="12"/>
      <c r="B14" s="18" t="s">
        <v>612</v>
      </c>
      <c r="C14" s="10">
        <f>C5</f>
        <v>23</v>
      </c>
      <c r="D14" s="13">
        <f>D5</f>
        <v>23</v>
      </c>
      <c r="E14" s="10">
        <f>E5</f>
        <v>352</v>
      </c>
    </row>
    <row r="15" customHeight="1" spans="1:5">
      <c r="A15" s="12"/>
      <c r="B15" s="18" t="s">
        <v>613</v>
      </c>
      <c r="C15" s="10"/>
      <c r="D15" s="13"/>
      <c r="E15" s="10"/>
    </row>
    <row r="16" customHeight="1" spans="1:5">
      <c r="A16" s="12"/>
      <c r="B16" s="20" t="s">
        <v>428</v>
      </c>
      <c r="C16" s="10">
        <v>2774</v>
      </c>
      <c r="D16" s="13">
        <v>2141</v>
      </c>
      <c r="E16" s="10">
        <v>1772</v>
      </c>
    </row>
    <row r="17" customHeight="1" spans="1:5">
      <c r="A17" s="12"/>
      <c r="B17" s="9" t="s">
        <v>614</v>
      </c>
      <c r="C17" s="10">
        <f>C14+C15+C16</f>
        <v>2797</v>
      </c>
      <c r="D17" s="13">
        <f>D14+D15+D16</f>
        <v>2164</v>
      </c>
      <c r="E17" s="10">
        <f>E14+E15+E16</f>
        <v>2124</v>
      </c>
    </row>
    <row r="18" customHeight="1" spans="1:5">
      <c r="A18" s="12"/>
      <c r="B18" s="12" t="s">
        <v>615</v>
      </c>
      <c r="C18" s="10">
        <f>'国资预算收入 '!B11</f>
        <v>2809</v>
      </c>
      <c r="D18" s="13">
        <f>'国资预算收入 '!C11</f>
        <v>2180</v>
      </c>
      <c r="E18" s="10">
        <f>'国资预算收入 '!D11</f>
        <v>2124</v>
      </c>
    </row>
    <row r="19" customHeight="1" spans="1:5">
      <c r="A19" s="12"/>
      <c r="B19" s="12" t="s">
        <v>616</v>
      </c>
      <c r="C19" s="10">
        <f>C18-C17</f>
        <v>12</v>
      </c>
      <c r="D19" s="13">
        <f>D18-D17</f>
        <v>16</v>
      </c>
      <c r="E19" s="10">
        <f>E18-E17</f>
        <v>0</v>
      </c>
    </row>
  </sheetData>
  <pageMargins left="0.7" right="0.7" top="0.75" bottom="0.75" header="0.3" footer="0.3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zoomScale="133" zoomScaleNormal="133" workbookViewId="0">
      <selection activeCell="E12" sqref="E6 E8:E10 E12"/>
    </sheetView>
  </sheetViews>
  <sheetFormatPr defaultColWidth="9" defaultRowHeight="13.5" outlineLevelCol="4"/>
  <cols>
    <col min="1" max="1" width="19.375" style="1" customWidth="1"/>
    <col min="2" max="2" width="33.75" customWidth="1"/>
    <col min="3" max="3" width="17.5" style="2" customWidth="1"/>
    <col min="4" max="4" width="17.875" style="3" customWidth="1"/>
    <col min="5" max="5" width="17.125" style="2" customWidth="1"/>
    <col min="6" max="6" width="24.125" customWidth="1"/>
    <col min="7" max="7" width="12.625"/>
    <col min="11" max="11" width="10.375"/>
  </cols>
  <sheetData>
    <row r="1" ht="43" customHeight="1" spans="2:2">
      <c r="B1" s="4" t="s">
        <v>617</v>
      </c>
    </row>
    <row r="2" ht="31" customHeight="1" spans="1:5">
      <c r="A2" s="5" t="s">
        <v>618</v>
      </c>
      <c r="B2" s="6"/>
      <c r="C2" s="7"/>
      <c r="D2" s="8"/>
      <c r="E2" s="7" t="s">
        <v>619</v>
      </c>
    </row>
    <row r="3" ht="20" customHeight="1" spans="1:5">
      <c r="A3" s="9" t="s">
        <v>41</v>
      </c>
      <c r="B3" s="9" t="s">
        <v>42</v>
      </c>
      <c r="C3" s="10" t="s">
        <v>4</v>
      </c>
      <c r="D3" s="11" t="s">
        <v>43</v>
      </c>
      <c r="E3" s="11" t="s">
        <v>6</v>
      </c>
    </row>
    <row r="4" ht="20" customHeight="1" spans="1:5">
      <c r="A4" s="9"/>
      <c r="B4" s="12" t="s">
        <v>620</v>
      </c>
      <c r="C4" s="10">
        <f>C5+C7+C11</f>
        <v>23</v>
      </c>
      <c r="D4" s="10">
        <f>D5+D7+D11</f>
        <v>23</v>
      </c>
      <c r="E4" s="10">
        <f>E5+E7+E11</f>
        <v>352</v>
      </c>
    </row>
    <row r="5" ht="20" customHeight="1" spans="1:5">
      <c r="A5" s="9">
        <v>502</v>
      </c>
      <c r="B5" s="12" t="s">
        <v>440</v>
      </c>
      <c r="C5" s="10">
        <f>C6</f>
        <v>15</v>
      </c>
      <c r="D5" s="13">
        <f>D6</f>
        <v>15</v>
      </c>
      <c r="E5" s="10">
        <f>E6</f>
        <v>18</v>
      </c>
    </row>
    <row r="6" ht="20" customHeight="1" spans="1:5">
      <c r="A6" s="9">
        <v>50205</v>
      </c>
      <c r="B6" s="12" t="s">
        <v>445</v>
      </c>
      <c r="C6" s="10">
        <v>15</v>
      </c>
      <c r="D6" s="13">
        <v>15</v>
      </c>
      <c r="E6" s="10">
        <v>18</v>
      </c>
    </row>
    <row r="7" ht="20" customHeight="1" spans="1:5">
      <c r="A7" s="14">
        <v>507</v>
      </c>
      <c r="B7" s="12" t="s">
        <v>467</v>
      </c>
      <c r="C7" s="10">
        <f>SUM(C8:C10)</f>
        <v>8</v>
      </c>
      <c r="D7" s="13">
        <f>SUM(D8:D10)</f>
        <v>8</v>
      </c>
      <c r="E7" s="10">
        <f>SUM(E8:E10)</f>
        <v>234</v>
      </c>
    </row>
    <row r="8" ht="20" customHeight="1" spans="1:5">
      <c r="A8" s="14">
        <v>50701</v>
      </c>
      <c r="B8" s="12" t="s">
        <v>468</v>
      </c>
      <c r="C8" s="10">
        <v>8</v>
      </c>
      <c r="D8" s="13">
        <v>8</v>
      </c>
      <c r="E8" s="10">
        <v>24</v>
      </c>
    </row>
    <row r="9" ht="20" customHeight="1" spans="1:5">
      <c r="A9" s="14">
        <v>50702</v>
      </c>
      <c r="B9" s="12" t="s">
        <v>469</v>
      </c>
      <c r="C9" s="10"/>
      <c r="D9" s="13"/>
      <c r="E9" s="10"/>
    </row>
    <row r="10" ht="20" customHeight="1" spans="1:5">
      <c r="A10" s="14">
        <v>50799</v>
      </c>
      <c r="B10" s="12" t="s">
        <v>470</v>
      </c>
      <c r="C10" s="10"/>
      <c r="D10" s="13"/>
      <c r="E10" s="10">
        <v>210</v>
      </c>
    </row>
    <row r="11" ht="20" customHeight="1" spans="1:5">
      <c r="A11" s="14">
        <v>508</v>
      </c>
      <c r="B11" s="12" t="s">
        <v>471</v>
      </c>
      <c r="C11" s="10"/>
      <c r="D11" s="13"/>
      <c r="E11" s="10">
        <f>SUM(E12:E12)</f>
        <v>100</v>
      </c>
    </row>
    <row r="12" ht="20" customHeight="1" spans="1:5">
      <c r="A12" s="9">
        <v>50803</v>
      </c>
      <c r="B12" s="12" t="s">
        <v>472</v>
      </c>
      <c r="C12" s="10"/>
      <c r="D12" s="13"/>
      <c r="E12" s="10">
        <v>100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一般公共预算收入明细表</vt:lpstr>
      <vt:lpstr>一般公共预算支出功能分类明细表</vt:lpstr>
      <vt:lpstr>一般公共预算支出经济分类明细表</vt:lpstr>
      <vt:lpstr>政府性基金预算收入</vt:lpstr>
      <vt:lpstr>政府性基金预算支出功能分类明细表 </vt:lpstr>
      <vt:lpstr>政府性基金预算支出经济分类明细表</vt:lpstr>
      <vt:lpstr>国资预算收入 </vt:lpstr>
      <vt:lpstr>国资经营预算支出功能分类明细表</vt:lpstr>
      <vt:lpstr>国资经营预算支出经济分类明细表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2025-01-01T03:23:00Z</dcterms:created>
  <dcterms:modified xsi:type="dcterms:W3CDTF">2026-01-26T10:37:37Z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BD4624C3AEAE41B9AB919AAAAD01DDA3</vt:lpwstr>
  </property>
  <property fmtid="{D5CDD505-2E9C-101B-9397-08002B2CF9AE}" pid="3" name="KSOProductBuildVer">
    <vt:lpwstr>2052-11.1.0.10577</vt:lpwstr>
  </property>
  <property fmtid="{D5CDD505-2E9C-101B-9397-08002B2CF9AE}" pid="4" name="CalculationRule">
    <vt:i4>0</vt:i4>
  </property>
</Properties>
</file>